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0"/>
  </bookViews>
  <sheets>
    <sheet name="Gry pojedyncze" sheetId="1" r:id="rId1"/>
    <sheet name="Gry podwójne" sheetId="2" r:id="rId2"/>
    <sheet name="Arkusz3" sheetId="3" state="hidden" r:id="rId3"/>
  </sheets>
  <externalReferences>
    <externalReference r:id="rId6"/>
  </externalReferences>
  <definedNames>
    <definedName name="Gry">'[1]dane'!$I$3:$I$7</definedName>
    <definedName name="Podw">'[1]dane'!#REF!</definedName>
    <definedName name="Poj">'[1]dane'!$I$3:$I$7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1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42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6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6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7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7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8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9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9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0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2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O122" authorId="0">
      <text>
        <r>
          <rPr>
            <b/>
            <sz val="10"/>
            <rFont val="Times New Roman CE"/>
            <family val="1"/>
          </rPr>
          <t>Dla systemu pucharowego wpisz ilość zawodników.
Dla systemu grupowo-pucharowego wpisz ilość grup.</t>
        </r>
      </text>
    </comment>
    <comment ref="V1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13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1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1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5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5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5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6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81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8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92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0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0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14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1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2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2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3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50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V2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2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6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6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2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6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6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27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7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7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Łysakowski</author>
  </authors>
  <commentList>
    <comment ref="L6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1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1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0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S24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8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0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32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4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36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45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49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51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53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55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57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59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61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S63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65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67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69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71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73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75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77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85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89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91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93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95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97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99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01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S103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05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07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09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111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13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15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17" authorId="0">
      <text>
        <r>
          <rPr>
            <b/>
            <sz val="10"/>
            <rFont val="Times New Roman CE"/>
            <family val="1"/>
          </rPr>
          <t>Wpisz nr gry</t>
        </r>
      </text>
    </comment>
  </commentList>
</comments>
</file>

<file path=xl/sharedStrings.xml><?xml version="1.0" encoding="utf-8"?>
<sst xmlns="http://schemas.openxmlformats.org/spreadsheetml/2006/main" count="673" uniqueCount="118">
  <si>
    <t>Singiel dziewcząt</t>
  </si>
  <si>
    <t>Lp</t>
  </si>
  <si>
    <t>Zawodnik</t>
  </si>
  <si>
    <t>Punkty</t>
  </si>
  <si>
    <t>Sety</t>
  </si>
  <si>
    <t>Mecze</t>
  </si>
  <si>
    <t>Miejsce</t>
  </si>
  <si>
    <t>Z planu gier</t>
  </si>
  <si>
    <t>Do obliczeń</t>
  </si>
  <si>
    <t>Kolejność
gier</t>
  </si>
  <si>
    <t>Nr
gry</t>
  </si>
  <si>
    <t>R4591</t>
  </si>
  <si>
    <t>1 set</t>
  </si>
  <si>
    <t>2 set</t>
  </si>
  <si>
    <t>3 set</t>
  </si>
  <si>
    <t>1-3</t>
  </si>
  <si>
    <t>X0002</t>
  </si>
  <si>
    <t>2-4</t>
  </si>
  <si>
    <t>1-4</t>
  </si>
  <si>
    <t>2-3</t>
  </si>
  <si>
    <t>B5641</t>
  </si>
  <si>
    <t>3-4</t>
  </si>
  <si>
    <t>1-2</t>
  </si>
  <si>
    <t>X0010</t>
  </si>
  <si>
    <t>B5256</t>
  </si>
  <si>
    <t>X0012</t>
  </si>
  <si>
    <t>Ś5230</t>
  </si>
  <si>
    <t>D5258</t>
  </si>
  <si>
    <t>D5642</t>
  </si>
  <si>
    <t>T5763</t>
  </si>
  <si>
    <t>W4322</t>
  </si>
  <si>
    <t>X0006</t>
  </si>
  <si>
    <t>R5568</t>
  </si>
  <si>
    <t>M5644</t>
  </si>
  <si>
    <t>X0005</t>
  </si>
  <si>
    <t>C5328</t>
  </si>
  <si>
    <t>J5645</t>
  </si>
  <si>
    <t>X0001</t>
  </si>
  <si>
    <t>S5235</t>
  </si>
  <si>
    <t>D5052</t>
  </si>
  <si>
    <t>X0003</t>
  </si>
  <si>
    <t>W5396</t>
  </si>
  <si>
    <t>B4244</t>
  </si>
  <si>
    <t>X0011</t>
  </si>
  <si>
    <t>X0009</t>
  </si>
  <si>
    <t>S5229</t>
  </si>
  <si>
    <t>X0004</t>
  </si>
  <si>
    <t>X0013</t>
  </si>
  <si>
    <t>G3411</t>
  </si>
  <si>
    <t>K5780</t>
  </si>
  <si>
    <t>H5558</t>
  </si>
  <si>
    <t>K5631</t>
  </si>
  <si>
    <t>mecze o miejsca I - X</t>
  </si>
  <si>
    <t>Singiel chłopców</t>
  </si>
  <si>
    <t>K4613</t>
  </si>
  <si>
    <t>S5556</t>
  </si>
  <si>
    <t>X0008</t>
  </si>
  <si>
    <t>K5204</t>
  </si>
  <si>
    <t>C5783</t>
  </si>
  <si>
    <t>C5791</t>
  </si>
  <si>
    <t>P4530</t>
  </si>
  <si>
    <t>K5232</t>
  </si>
  <si>
    <t>S5697</t>
  </si>
  <si>
    <t>G5058</t>
  </si>
  <si>
    <t>G5784</t>
  </si>
  <si>
    <t>X0014</t>
  </si>
  <si>
    <t>S5261</t>
  </si>
  <si>
    <t>G5231</t>
  </si>
  <si>
    <t>M5545</t>
  </si>
  <si>
    <t>K4981</t>
  </si>
  <si>
    <t>K5233</t>
  </si>
  <si>
    <t>W5707</t>
  </si>
  <si>
    <t>K5228</t>
  </si>
  <si>
    <t>M5326</t>
  </si>
  <si>
    <t>X0007</t>
  </si>
  <si>
    <t>K5180</t>
  </si>
  <si>
    <t>D5786</t>
  </si>
  <si>
    <t>P5709</t>
  </si>
  <si>
    <t>1. z gr. 1</t>
  </si>
  <si>
    <t>2. z gr. 8</t>
  </si>
  <si>
    <t>1. z gr. 2</t>
  </si>
  <si>
    <t>2. z gr. 7</t>
  </si>
  <si>
    <t>1. z gr. 3</t>
  </si>
  <si>
    <t>2. z gr. 6</t>
  </si>
  <si>
    <t>1. z gr. 4</t>
  </si>
  <si>
    <t>2. z gr. 5</t>
  </si>
  <si>
    <t>2. z gr. 4</t>
  </si>
  <si>
    <t>1. z gr. 5</t>
  </si>
  <si>
    <t>2. z gr. 3</t>
  </si>
  <si>
    <t>1. z gr. 6</t>
  </si>
  <si>
    <t>2. z gr. 2</t>
  </si>
  <si>
    <t>1. z gr. 7</t>
  </si>
  <si>
    <t>2. z gr 1</t>
  </si>
  <si>
    <t>1. z gr. 8</t>
  </si>
  <si>
    <t xml:space="preserve">  </t>
  </si>
  <si>
    <t>Gra</t>
  </si>
  <si>
    <t>Debel dziewcząt</t>
  </si>
  <si>
    <t>M4717</t>
  </si>
  <si>
    <t>D5257</t>
  </si>
  <si>
    <t>M5701</t>
  </si>
  <si>
    <t>S5702</t>
  </si>
  <si>
    <t>L5259</t>
  </si>
  <si>
    <t>J4728</t>
  </si>
  <si>
    <t>Ł5114</t>
  </si>
  <si>
    <t>M5292</t>
  </si>
  <si>
    <t>G5649</t>
  </si>
  <si>
    <t>K5656</t>
  </si>
  <si>
    <t>Debel chłopców</t>
  </si>
  <si>
    <t>M4612</t>
  </si>
  <si>
    <t>G5557</t>
  </si>
  <si>
    <t>J5632</t>
  </si>
  <si>
    <t>R5633</t>
  </si>
  <si>
    <t>S5567</t>
  </si>
  <si>
    <t>S5071</t>
  </si>
  <si>
    <t>L4716</t>
  </si>
  <si>
    <t>R4718</t>
  </si>
  <si>
    <t>S4738</t>
  </si>
  <si>
    <t>Mikst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</si>
</sst>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center" vertical="center"/>
      <protection/>
    </xf>
    <xf numFmtId="0" fontId="0" fillId="37" borderId="37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37" borderId="43" xfId="0" applyFill="1" applyBorder="1" applyAlignment="1" applyProtection="1">
      <alignment horizontal="center"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5" borderId="49" xfId="0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2" fillId="35" borderId="53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vertical="center"/>
      <protection/>
    </xf>
    <xf numFmtId="0" fontId="0" fillId="35" borderId="26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7" borderId="56" xfId="0" applyFill="1" applyBorder="1" applyAlignment="1" applyProtection="1">
      <alignment vertical="center"/>
      <protection/>
    </xf>
    <xf numFmtId="0" fontId="0" fillId="37" borderId="28" xfId="0" applyFill="1" applyBorder="1" applyAlignment="1" applyProtection="1">
      <alignment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vertical="center"/>
      <protection/>
    </xf>
    <xf numFmtId="0" fontId="0" fillId="37" borderId="37" xfId="0" applyFill="1" applyBorder="1" applyAlignment="1" applyProtection="1">
      <alignment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0" fillId="35" borderId="45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7" borderId="43" xfId="0" applyFill="1" applyBorder="1" applyAlignment="1" applyProtection="1">
      <alignment vertical="center"/>
      <protection/>
    </xf>
    <xf numFmtId="0" fontId="0" fillId="37" borderId="58" xfId="0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34" borderId="34" xfId="0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34" borderId="34" xfId="0" applyFill="1" applyBorder="1" applyAlignment="1">
      <alignment horizontal="right" vertical="center"/>
    </xf>
    <xf numFmtId="0" fontId="2" fillId="36" borderId="2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59" xfId="0" applyFont="1" applyBorder="1" applyAlignment="1">
      <alignment horizontal="left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36" borderId="39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22" fontId="2" fillId="0" borderId="0" xfId="0" applyNumberFormat="1" applyFont="1" applyBorder="1" applyAlignment="1" applyProtection="1">
      <alignment horizontal="center" vertical="center"/>
      <protection locked="0"/>
    </xf>
    <xf numFmtId="0" fontId="0" fillId="33" borderId="3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6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34" borderId="63" xfId="0" applyFill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34" borderId="19" xfId="0" applyFill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2" fontId="2" fillId="0" borderId="0" xfId="0" applyNumberFormat="1" applyFont="1" applyAlignment="1" applyProtection="1">
      <alignment horizontal="center" vertical="center"/>
      <protection/>
    </xf>
    <xf numFmtId="0" fontId="2" fillId="0" borderId="3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37" borderId="56" xfId="0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y\Downloads\IMPM%20Nowa%20D&#281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Mistrzostwa Podkarpacia Młodzików Młodszych</v>
          </cell>
        </row>
        <row r="3">
          <cell r="D3" t="str">
            <v>Nowa Dęba  1-06-2013 r.</v>
          </cell>
          <cell r="I3" t="str">
            <v>Singiel chłopców</v>
          </cell>
        </row>
        <row r="4">
          <cell r="I4" t="str">
            <v>Singiel dziewcząt</v>
          </cell>
        </row>
        <row r="5">
          <cell r="I5" t="str">
            <v>Debel chłopców</v>
          </cell>
        </row>
        <row r="6">
          <cell r="I6" t="str">
            <v>Debel dziewcząt</v>
          </cell>
        </row>
        <row r="7">
          <cell r="I7" t="str">
            <v>Mikst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41426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Debel dziewcząt</v>
          </cell>
          <cell r="H6">
            <v>21</v>
          </cell>
          <cell r="I6">
            <v>9</v>
          </cell>
          <cell r="J6">
            <v>21</v>
          </cell>
          <cell r="K6">
            <v>7</v>
          </cell>
          <cell r="R6">
            <v>0</v>
          </cell>
          <cell r="S6" t="str">
            <v>godz.10:00</v>
          </cell>
          <cell r="X6">
            <v>1</v>
          </cell>
          <cell r="Y6" t="str">
            <v>Debel dziewcząt</v>
          </cell>
          <cell r="Z6" t="str">
            <v>G3411</v>
          </cell>
          <cell r="AA6" t="str">
            <v>M4717</v>
          </cell>
          <cell r="AB6" t="str">
            <v>C5328</v>
          </cell>
          <cell r="AC6" t="str">
            <v>K5631</v>
          </cell>
          <cell r="AD6" t="str">
            <v>G3411</v>
          </cell>
          <cell r="AE6" t="str">
            <v>M4717</v>
          </cell>
          <cell r="AF6" t="str">
            <v>21:9,21:7</v>
          </cell>
          <cell r="AG6" t="str">
            <v>9:21,7:21</v>
          </cell>
          <cell r="AH6" t="str">
            <v/>
          </cell>
          <cell r="AI6">
            <v>21</v>
          </cell>
          <cell r="AJ6">
            <v>9</v>
          </cell>
          <cell r="AK6">
            <v>21</v>
          </cell>
          <cell r="AL6">
            <v>7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Magdalena GOLENIA (UKS Sokół Ropczyce)</v>
          </cell>
          <cell r="H7" t="str">
            <v>G3411</v>
          </cell>
          <cell r="K7" t="str">
            <v>C5328</v>
          </cell>
          <cell r="N7" t="str">
            <v>Ewelina CZERWIŃSKA (UKS Jagiellonka Medyka)</v>
          </cell>
        </row>
        <row r="8">
          <cell r="A8" t="str">
            <v/>
          </cell>
          <cell r="B8" t="str">
            <v>Beata MYCEK (MKS Stal Nowa Dęba)</v>
          </cell>
          <cell r="H8" t="str">
            <v>M4717</v>
          </cell>
          <cell r="K8" t="str">
            <v>K5631</v>
          </cell>
          <cell r="N8" t="str">
            <v>Sara KACZMARZYK (UKS Jagiellonka Medyka)</v>
          </cell>
        </row>
        <row r="10">
          <cell r="B10" t="str">
            <v>zwycięzca(cy): 21:9,21:7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Debel dziewcząt</v>
          </cell>
          <cell r="H13">
            <v>21</v>
          </cell>
          <cell r="I13">
            <v>5</v>
          </cell>
          <cell r="J13">
            <v>21</v>
          </cell>
          <cell r="K13">
            <v>10</v>
          </cell>
          <cell r="R13">
            <v>0</v>
          </cell>
          <cell r="S13" t="str">
            <v>godz.10:00</v>
          </cell>
          <cell r="X13">
            <v>2</v>
          </cell>
          <cell r="Y13" t="str">
            <v>Debel dziewcząt</v>
          </cell>
          <cell r="Z13" t="str">
            <v>B5256</v>
          </cell>
          <cell r="AA13" t="str">
            <v>D5257</v>
          </cell>
          <cell r="AB13" t="str">
            <v>H5558</v>
          </cell>
          <cell r="AC13" t="str">
            <v>R5568</v>
          </cell>
          <cell r="AD13" t="str">
            <v>B5256</v>
          </cell>
          <cell r="AE13" t="str">
            <v>D5257</v>
          </cell>
          <cell r="AF13" t="str">
            <v>21:5,21:10</v>
          </cell>
          <cell r="AG13" t="str">
            <v>5:21,10:21</v>
          </cell>
          <cell r="AH13" t="str">
            <v/>
          </cell>
          <cell r="AI13">
            <v>21</v>
          </cell>
          <cell r="AJ13">
            <v>5</v>
          </cell>
          <cell r="AK13">
            <v>21</v>
          </cell>
          <cell r="AL13">
            <v>10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Amelia BUKOWIŃSKA (UMKS Dubiecko)</v>
          </cell>
          <cell r="H14" t="str">
            <v>B5256</v>
          </cell>
          <cell r="K14" t="str">
            <v>H5558</v>
          </cell>
          <cell r="N14" t="str">
            <v>Natalia HAŁATA (UKSB Volant Mielec)</v>
          </cell>
        </row>
        <row r="15">
          <cell r="A15" t="str">
            <v/>
          </cell>
          <cell r="B15" t="str">
            <v>Izabela DUDZIAK (UMKS Dubiecko)</v>
          </cell>
          <cell r="H15" t="str">
            <v>D5257</v>
          </cell>
          <cell r="K15" t="str">
            <v>R5568</v>
          </cell>
          <cell r="N15" t="str">
            <v>Oliwia RYBIŃSKA (UKSB Volant Mielec)</v>
          </cell>
        </row>
        <row r="17">
          <cell r="B17" t="str">
            <v>zwycięzca(cy): 21:5,21:10</v>
          </cell>
          <cell r="K17" t="str">
            <v/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B20">
            <v>3</v>
          </cell>
          <cell r="C20" t="str">
            <v>Debel dziewcząt</v>
          </cell>
          <cell r="H20">
            <v>18</v>
          </cell>
          <cell r="I20">
            <v>21</v>
          </cell>
          <cell r="J20">
            <v>19</v>
          </cell>
          <cell r="K20">
            <v>21</v>
          </cell>
          <cell r="P20">
            <v>0.4361111111111111</v>
          </cell>
          <cell r="R20">
            <v>0.4361111111111111</v>
          </cell>
          <cell r="S20" t="str">
            <v>godz.10:00</v>
          </cell>
          <cell r="X20">
            <v>3</v>
          </cell>
          <cell r="Y20" t="str">
            <v>Debel dziewcząt</v>
          </cell>
          <cell r="Z20" t="str">
            <v>D5642</v>
          </cell>
          <cell r="AA20" t="str">
            <v>M5644</v>
          </cell>
          <cell r="AB20" t="str">
            <v>Ś5230</v>
          </cell>
          <cell r="AC20" t="str">
            <v>W4322</v>
          </cell>
          <cell r="AD20" t="str">
            <v>Ś5230</v>
          </cell>
          <cell r="AE20" t="str">
            <v>W4322</v>
          </cell>
          <cell r="AF20" t="str">
            <v>21:18,21:19</v>
          </cell>
          <cell r="AG20" t="str">
            <v>18:21,19:21</v>
          </cell>
          <cell r="AH20" t="str">
            <v/>
          </cell>
          <cell r="AI20">
            <v>18</v>
          </cell>
          <cell r="AJ20">
            <v>21</v>
          </cell>
          <cell r="AK20">
            <v>19</v>
          </cell>
          <cell r="AL20">
            <v>21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Maria DZIEDZIC (UKS Sokół Ropczyce)</v>
          </cell>
          <cell r="H21" t="str">
            <v>D5642</v>
          </cell>
          <cell r="K21" t="str">
            <v>Ś5230</v>
          </cell>
          <cell r="N21" t="str">
            <v>Klaudia ŚWIĄTEK (UKS Orbitek Straszęcin)</v>
          </cell>
        </row>
        <row r="22">
          <cell r="A22" t="str">
            <v/>
          </cell>
          <cell r="B22" t="str">
            <v>Patrycja MARCHUT (UKS Sokół Ropczyce)</v>
          </cell>
          <cell r="H22" t="str">
            <v>M5644</v>
          </cell>
          <cell r="K22" t="str">
            <v>W4322</v>
          </cell>
          <cell r="N22" t="str">
            <v>Paulina WILCZYŃSKA (UKS Orbitek Straszęcin)</v>
          </cell>
        </row>
        <row r="24">
          <cell r="B24" t="str">
            <v/>
          </cell>
          <cell r="K24" t="str">
            <v>zwycięzca(cy): 21:18,21:19</v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B27">
            <v>4</v>
          </cell>
          <cell r="C27" t="str">
            <v>Debel dziewcząt</v>
          </cell>
          <cell r="H27">
            <v>21</v>
          </cell>
          <cell r="I27">
            <v>14</v>
          </cell>
          <cell r="J27">
            <v>13</v>
          </cell>
          <cell r="K27">
            <v>21</v>
          </cell>
          <cell r="L27">
            <v>11</v>
          </cell>
          <cell r="M27">
            <v>21</v>
          </cell>
          <cell r="P27">
            <v>0.44166666666666665</v>
          </cell>
          <cell r="R27">
            <v>0.44166666666666665</v>
          </cell>
          <cell r="S27" t="str">
            <v>godz.10:00</v>
          </cell>
          <cell r="X27">
            <v>4</v>
          </cell>
          <cell r="Y27" t="str">
            <v>Debel dziewcząt</v>
          </cell>
          <cell r="Z27" t="str">
            <v>M5701</v>
          </cell>
          <cell r="AA27" t="str">
            <v>S5702</v>
          </cell>
          <cell r="AB27" t="str">
            <v>K5780</v>
          </cell>
          <cell r="AC27" t="str">
            <v>L5259</v>
          </cell>
          <cell r="AD27" t="str">
            <v>K5780</v>
          </cell>
          <cell r="AE27" t="str">
            <v>L5259</v>
          </cell>
          <cell r="AF27" t="str">
            <v>14:21,21:13,21:11</v>
          </cell>
          <cell r="AG27" t="str">
            <v>21:14,13:21,11:21</v>
          </cell>
          <cell r="AH27" t="str">
            <v/>
          </cell>
          <cell r="AI27">
            <v>21</v>
          </cell>
          <cell r="AJ27">
            <v>14</v>
          </cell>
          <cell r="AK27">
            <v>13</v>
          </cell>
          <cell r="AL27">
            <v>21</v>
          </cell>
          <cell r="AM27">
            <v>11</v>
          </cell>
          <cell r="AN27">
            <v>21</v>
          </cell>
        </row>
        <row r="28">
          <cell r="A28" t="str">
            <v/>
          </cell>
          <cell r="B28" t="str">
            <v>Julia MARTYKA (UKSB Volant Mielec)</v>
          </cell>
          <cell r="H28" t="str">
            <v>M5701</v>
          </cell>
          <cell r="K28" t="str">
            <v>K5780</v>
          </cell>
          <cell r="N28" t="str">
            <v>Klaudia KOSTRZYCKA (MKS Stal Nowa Dęba)</v>
          </cell>
        </row>
        <row r="29">
          <cell r="A29" t="str">
            <v/>
          </cell>
          <cell r="B29" t="str">
            <v>Paulina SKAZA (UKSB Volant Mielec)</v>
          </cell>
          <cell r="H29" t="str">
            <v>S5702</v>
          </cell>
          <cell r="K29" t="str">
            <v>L5259</v>
          </cell>
          <cell r="N29" t="str">
            <v>Dominika LUBOCH (MKS Stal Nowa Dęba)</v>
          </cell>
        </row>
        <row r="31">
          <cell r="B31" t="str">
            <v/>
          </cell>
          <cell r="K31" t="str">
            <v>zwycięzca(cy): 14:21,21:13,21:11</v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B34">
            <v>1</v>
          </cell>
          <cell r="C34" t="str">
            <v>Debel dziewcząt</v>
          </cell>
          <cell r="H34">
            <v>21</v>
          </cell>
          <cell r="I34">
            <v>8</v>
          </cell>
          <cell r="J34">
            <v>21</v>
          </cell>
          <cell r="K34">
            <v>10</v>
          </cell>
          <cell r="P34">
            <v>0.44305555555555554</v>
          </cell>
          <cell r="R34">
            <v>0.44305555555555554</v>
          </cell>
          <cell r="S34" t="str">
            <v>godz.10:20</v>
          </cell>
          <cell r="X34">
            <v>5</v>
          </cell>
          <cell r="Y34" t="str">
            <v>Debel dziewcząt</v>
          </cell>
          <cell r="Z34" t="str">
            <v>J4728</v>
          </cell>
          <cell r="AA34" t="str">
            <v>Ł5114</v>
          </cell>
          <cell r="AB34" t="str">
            <v>X0012</v>
          </cell>
          <cell r="AC34" t="str">
            <v>X0013</v>
          </cell>
          <cell r="AD34" t="str">
            <v>J4728</v>
          </cell>
          <cell r="AE34" t="str">
            <v>Ł5114</v>
          </cell>
          <cell r="AF34" t="str">
            <v>21:8,21:10</v>
          </cell>
          <cell r="AG34" t="str">
            <v>8:21,10:21</v>
          </cell>
          <cell r="AH34" t="str">
            <v/>
          </cell>
          <cell r="AI34">
            <v>21</v>
          </cell>
          <cell r="AJ34">
            <v>8</v>
          </cell>
          <cell r="AK34">
            <v>21</v>
          </cell>
          <cell r="AL34">
            <v>10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Paulina JANUS (UKSB Volant Mielec)</v>
          </cell>
          <cell r="H35" t="str">
            <v>J4728</v>
          </cell>
          <cell r="K35" t="str">
            <v>X0012</v>
          </cell>
          <cell r="N35" t="str">
            <v>Sabina PAWŁOWSKA (UKS Sokół Ropczyce)</v>
          </cell>
        </row>
        <row r="36">
          <cell r="A36" t="str">
            <v/>
          </cell>
          <cell r="B36" t="str">
            <v>Dominika ŁĘPA (UKSB Volant Mielec)</v>
          </cell>
          <cell r="H36" t="str">
            <v>Ł5114</v>
          </cell>
          <cell r="K36" t="str">
            <v>X0013</v>
          </cell>
          <cell r="N36" t="str">
            <v>Gabriela ZAWISZA (UKS Sokół Ropczyce)</v>
          </cell>
        </row>
        <row r="38">
          <cell r="B38" t="str">
            <v>zwycięzca(cy): 21:8,21:10</v>
          </cell>
          <cell r="K38" t="str">
            <v/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B41">
            <v>2</v>
          </cell>
          <cell r="C41" t="str">
            <v>Debel dziewcząt</v>
          </cell>
          <cell r="H41">
            <v>16</v>
          </cell>
          <cell r="I41">
            <v>21</v>
          </cell>
          <cell r="J41">
            <v>12</v>
          </cell>
          <cell r="K41">
            <v>21</v>
          </cell>
          <cell r="P41">
            <v>0.4486111111111111</v>
          </cell>
          <cell r="R41">
            <v>0.4486111111111111</v>
          </cell>
          <cell r="S41" t="str">
            <v>godz.10:20</v>
          </cell>
          <cell r="X41">
            <v>6</v>
          </cell>
          <cell r="Y41" t="str">
            <v>Debel dziewcząt</v>
          </cell>
          <cell r="Z41" t="str">
            <v>X0002</v>
          </cell>
          <cell r="AA41" t="str">
            <v>X0001</v>
          </cell>
          <cell r="AB41" t="str">
            <v>M5292</v>
          </cell>
          <cell r="AC41" t="str">
            <v>T5763</v>
          </cell>
          <cell r="AD41" t="str">
            <v>M5292</v>
          </cell>
          <cell r="AE41" t="str">
            <v>T5763</v>
          </cell>
          <cell r="AF41" t="str">
            <v>21:16,21:12</v>
          </cell>
          <cell r="AG41" t="str">
            <v>16:21,12:21</v>
          </cell>
          <cell r="AH41" t="str">
            <v/>
          </cell>
          <cell r="AI41">
            <v>16</v>
          </cell>
          <cell r="AJ41">
            <v>21</v>
          </cell>
          <cell r="AK41">
            <v>12</v>
          </cell>
          <cell r="AL41">
            <v>21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Gabriela FRONT (UMKS Dubiecko)</v>
          </cell>
          <cell r="H42" t="str">
            <v>X0002</v>
          </cell>
          <cell r="K42" t="str">
            <v>M5292</v>
          </cell>
          <cell r="N42" t="str">
            <v>Aleksandra MICHALCZUK (MKS Stal Nowa Dęba)</v>
          </cell>
        </row>
        <row r="43">
          <cell r="A43" t="str">
            <v/>
          </cell>
          <cell r="B43" t="str">
            <v>Wiktoria PAKOSZ (UMKS Dubiecko)</v>
          </cell>
          <cell r="H43" t="str">
            <v>X0001</v>
          </cell>
          <cell r="K43" t="str">
            <v>T5763</v>
          </cell>
          <cell r="N43" t="str">
            <v>Zofia TOMCZYK (MKS Stal Nowa Dęba)</v>
          </cell>
        </row>
        <row r="45">
          <cell r="B45" t="str">
            <v/>
          </cell>
          <cell r="K45" t="str">
            <v>zwycięzca(cy): 21:16,21:12</v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B48">
            <v>3</v>
          </cell>
          <cell r="C48" t="str">
            <v>Debel dziewcząt</v>
          </cell>
          <cell r="H48">
            <v>21</v>
          </cell>
          <cell r="I48">
            <v>16</v>
          </cell>
          <cell r="J48">
            <v>21</v>
          </cell>
          <cell r="K48">
            <v>12</v>
          </cell>
          <cell r="P48">
            <v>0.46527777777777773</v>
          </cell>
          <cell r="R48">
            <v>0.46527777777777773</v>
          </cell>
          <cell r="S48" t="str">
            <v>godz.10:20</v>
          </cell>
          <cell r="X48">
            <v>7</v>
          </cell>
          <cell r="Y48" t="str">
            <v>Debel dziewcząt</v>
          </cell>
          <cell r="Z48" t="str">
            <v>J5645</v>
          </cell>
          <cell r="AA48" t="str">
            <v>X0011</v>
          </cell>
          <cell r="AB48" t="str">
            <v>G5649</v>
          </cell>
          <cell r="AC48" t="str">
            <v>K5656</v>
          </cell>
          <cell r="AD48" t="str">
            <v>J5645</v>
          </cell>
          <cell r="AE48" t="str">
            <v>X0011</v>
          </cell>
          <cell r="AF48" t="str">
            <v>21:16,21:12</v>
          </cell>
          <cell r="AG48" t="str">
            <v>16:21,12:21</v>
          </cell>
          <cell r="AH48" t="str">
            <v/>
          </cell>
          <cell r="AI48">
            <v>21</v>
          </cell>
          <cell r="AJ48">
            <v>16</v>
          </cell>
          <cell r="AK48">
            <v>21</v>
          </cell>
          <cell r="AL48">
            <v>12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Aleksandra JODŁOWSKA (UKS Sokół Ropczyce)</v>
          </cell>
          <cell r="H49" t="str">
            <v>J5645</v>
          </cell>
          <cell r="K49" t="str">
            <v>G5649</v>
          </cell>
          <cell r="N49" t="str">
            <v>Wiktoria GRĄDZKA (UKSB Volant Mielec)</v>
          </cell>
        </row>
        <row r="50">
          <cell r="A50" t="str">
            <v/>
          </cell>
          <cell r="B50" t="str">
            <v>Patrycja ZAPAŁ (UKS Sokół Ropczyce)</v>
          </cell>
          <cell r="H50" t="str">
            <v>X0011</v>
          </cell>
          <cell r="K50" t="str">
            <v>K5656</v>
          </cell>
          <cell r="N50" t="str">
            <v>Joanna KUKLIŃSKA (UKSB Volant Mielec)</v>
          </cell>
        </row>
        <row r="52">
          <cell r="B52" t="str">
            <v>zwycięzca(cy): 21:16,21:12</v>
          </cell>
          <cell r="K52" t="str">
            <v/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B55">
            <v>4</v>
          </cell>
          <cell r="C55" t="str">
            <v>Debel dziewcząt</v>
          </cell>
          <cell r="H55">
            <v>4</v>
          </cell>
          <cell r="I55">
            <v>21</v>
          </cell>
          <cell r="J55">
            <v>5</v>
          </cell>
          <cell r="K55">
            <v>21</v>
          </cell>
          <cell r="P55">
            <v>0.4534722222222222</v>
          </cell>
          <cell r="R55">
            <v>0.4534722222222222</v>
          </cell>
          <cell r="S55" t="str">
            <v>godz.10:20</v>
          </cell>
          <cell r="X55">
            <v>8</v>
          </cell>
          <cell r="Y55" t="str">
            <v>Debel dziewcząt</v>
          </cell>
          <cell r="Z55" t="str">
            <v>X0009</v>
          </cell>
          <cell r="AA55" t="str">
            <v>X0010</v>
          </cell>
          <cell r="AB55" t="str">
            <v>B4244</v>
          </cell>
          <cell r="AC55" t="str">
            <v>D5258</v>
          </cell>
          <cell r="AD55" t="str">
            <v>B4244</v>
          </cell>
          <cell r="AE55" t="str">
            <v>D5258</v>
          </cell>
          <cell r="AF55" t="str">
            <v>21:4,21:5</v>
          </cell>
          <cell r="AG55" t="str">
            <v>4:21,5:21</v>
          </cell>
          <cell r="AH55" t="str">
            <v/>
          </cell>
          <cell r="AI55">
            <v>4</v>
          </cell>
          <cell r="AJ55">
            <v>21</v>
          </cell>
          <cell r="AK55">
            <v>5</v>
          </cell>
          <cell r="AL55">
            <v>21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Izabela LASOTA (UKS Refleks Żupawa)</v>
          </cell>
          <cell r="H56" t="str">
            <v>X0009</v>
          </cell>
          <cell r="K56" t="str">
            <v>B4244</v>
          </cell>
          <cell r="N56" t="str">
            <v>Klaudia BUKOWIŃSKA (UMKS Dubiecko)</v>
          </cell>
        </row>
        <row r="57">
          <cell r="A57" t="str">
            <v/>
          </cell>
          <cell r="B57" t="str">
            <v>Karolina SZEWC (UKS Refleks Żupawa)</v>
          </cell>
          <cell r="H57" t="str">
            <v>X0010</v>
          </cell>
          <cell r="K57" t="str">
            <v>D5258</v>
          </cell>
          <cell r="N57" t="str">
            <v>Aleksandra DUDZIAK (UMKS Dubiecko)</v>
          </cell>
        </row>
        <row r="59">
          <cell r="B59" t="str">
            <v/>
          </cell>
          <cell r="K59" t="str">
            <v>zwycięzca(cy): 21:4,21:5</v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Debel chłopców</v>
          </cell>
          <cell r="H62">
            <v>0</v>
          </cell>
          <cell r="I62">
            <v>21</v>
          </cell>
          <cell r="J62">
            <v>0</v>
          </cell>
          <cell r="K62">
            <v>21</v>
          </cell>
          <cell r="R62">
            <v>0</v>
          </cell>
          <cell r="S62" t="str">
            <v>godz.10:40</v>
          </cell>
          <cell r="X62">
            <v>9</v>
          </cell>
          <cell r="Y62" t="str">
            <v>Debel chłopców</v>
          </cell>
          <cell r="Z62" t="str">
            <v>G5557</v>
          </cell>
          <cell r="AA62" t="str">
            <v>J5632</v>
          </cell>
          <cell r="AB62" t="str">
            <v>P5709</v>
          </cell>
          <cell r="AC62" t="str">
            <v>W5707</v>
          </cell>
          <cell r="AD62" t="str">
            <v>P5709</v>
          </cell>
          <cell r="AE62" t="str">
            <v>W5707</v>
          </cell>
          <cell r="AF62" t="str">
            <v>21:0,21:0</v>
          </cell>
          <cell r="AG62" t="str">
            <v>0:21,0:21</v>
          </cell>
          <cell r="AH62" t="str">
            <v/>
          </cell>
          <cell r="AI62">
            <v>0</v>
          </cell>
          <cell r="AJ62">
            <v>21</v>
          </cell>
          <cell r="AK62">
            <v>0</v>
          </cell>
          <cell r="AL62">
            <v>21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Bartosz GROCHOCKI (UKSB Volant Mielec)</v>
          </cell>
          <cell r="H63" t="str">
            <v>G5557</v>
          </cell>
          <cell r="K63" t="str">
            <v>P5709</v>
          </cell>
          <cell r="N63" t="str">
            <v>Mikołaj POLAŃSKI (----)</v>
          </cell>
        </row>
        <row r="64">
          <cell r="A64" t="str">
            <v/>
          </cell>
          <cell r="B64" t="str">
            <v>Oskar JEMIOŁO (UKSB Volant Mielec)</v>
          </cell>
          <cell r="H64" t="str">
            <v>J5632</v>
          </cell>
          <cell r="K64" t="str">
            <v>W5707</v>
          </cell>
          <cell r="N64" t="str">
            <v>Olaf WARNECKI (----)</v>
          </cell>
        </row>
        <row r="66">
          <cell r="B66" t="str">
            <v/>
          </cell>
          <cell r="K66" t="str">
            <v>zwycięzca(cy): 21:0,21:0</v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B69">
            <v>1</v>
          </cell>
          <cell r="C69" t="str">
            <v>Debel chłopców</v>
          </cell>
          <cell r="H69">
            <v>14</v>
          </cell>
          <cell r="I69">
            <v>21</v>
          </cell>
          <cell r="J69">
            <v>15</v>
          </cell>
          <cell r="K69">
            <v>21</v>
          </cell>
          <cell r="P69">
            <v>0.4993055555555555</v>
          </cell>
          <cell r="R69">
            <v>0.4993055555555555</v>
          </cell>
          <cell r="S69" t="str">
            <v>godz.10:40</v>
          </cell>
          <cell r="X69">
            <v>10</v>
          </cell>
          <cell r="Y69" t="str">
            <v>Debel chłopców</v>
          </cell>
          <cell r="Z69" t="str">
            <v>G5784</v>
          </cell>
          <cell r="AA69" t="str">
            <v>K5233</v>
          </cell>
          <cell r="AB69" t="str">
            <v>R5633</v>
          </cell>
          <cell r="AC69" t="str">
            <v>S5567</v>
          </cell>
          <cell r="AD69" t="str">
            <v>R5633</v>
          </cell>
          <cell r="AE69" t="str">
            <v>S5567</v>
          </cell>
          <cell r="AF69" t="str">
            <v>21:14,21:15</v>
          </cell>
          <cell r="AG69" t="str">
            <v>14:21,15:21</v>
          </cell>
          <cell r="AH69" t="str">
            <v/>
          </cell>
          <cell r="AI69">
            <v>14</v>
          </cell>
          <cell r="AJ69">
            <v>21</v>
          </cell>
          <cell r="AK69">
            <v>15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Karol GACOŃ (UKS Orbitek Straszęcin)</v>
          </cell>
          <cell r="H70" t="str">
            <v>G5784</v>
          </cell>
          <cell r="K70" t="str">
            <v>R5633</v>
          </cell>
          <cell r="N70" t="str">
            <v>Filip RAMOS (UKSB Volant Mielec)</v>
          </cell>
        </row>
        <row r="71">
          <cell r="A71" t="str">
            <v/>
          </cell>
          <cell r="B71" t="str">
            <v>Jakub KUSZA (UKS Orbitek Straszęcin)</v>
          </cell>
          <cell r="H71" t="str">
            <v>K5233</v>
          </cell>
          <cell r="K71" t="str">
            <v>S5567</v>
          </cell>
          <cell r="N71" t="str">
            <v>Mikołaj STRAŻ (UKSB Volant Mielec)</v>
          </cell>
        </row>
        <row r="73">
          <cell r="B73" t="str">
            <v/>
          </cell>
          <cell r="K73" t="str">
            <v>zwycięzca(cy): 21:14,21:15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B76">
            <v>2</v>
          </cell>
          <cell r="C76" t="str">
            <v>Debel chłopców</v>
          </cell>
          <cell r="H76">
            <v>21</v>
          </cell>
          <cell r="I76">
            <v>11</v>
          </cell>
          <cell r="J76">
            <v>18</v>
          </cell>
          <cell r="K76">
            <v>21</v>
          </cell>
          <cell r="L76">
            <v>21</v>
          </cell>
          <cell r="M76">
            <v>11</v>
          </cell>
          <cell r="P76">
            <v>0.4694444444444445</v>
          </cell>
          <cell r="R76">
            <v>0.4694444444444445</v>
          </cell>
          <cell r="S76" t="str">
            <v>godz.10:40</v>
          </cell>
          <cell r="X76">
            <v>11</v>
          </cell>
          <cell r="Y76" t="str">
            <v>Debel chłopców</v>
          </cell>
          <cell r="Z76" t="str">
            <v>S5071</v>
          </cell>
          <cell r="AA76" t="str">
            <v>S5556</v>
          </cell>
          <cell r="AB76" t="str">
            <v>D5786</v>
          </cell>
          <cell r="AC76" t="str">
            <v>K5232</v>
          </cell>
          <cell r="AD76" t="str">
            <v>S5071</v>
          </cell>
          <cell r="AE76" t="str">
            <v>S5556</v>
          </cell>
          <cell r="AF76" t="str">
            <v>21:11,18:21,21:11</v>
          </cell>
          <cell r="AG76" t="str">
            <v>11:21,21:18,11:21</v>
          </cell>
          <cell r="AH76" t="str">
            <v/>
          </cell>
          <cell r="AI76">
            <v>21</v>
          </cell>
          <cell r="AJ76">
            <v>11</v>
          </cell>
          <cell r="AK76">
            <v>18</v>
          </cell>
          <cell r="AL76">
            <v>21</v>
          </cell>
          <cell r="AM76">
            <v>21</v>
          </cell>
          <cell r="AN76">
            <v>11</v>
          </cell>
        </row>
        <row r="77">
          <cell r="A77" t="str">
            <v/>
          </cell>
          <cell r="B77" t="str">
            <v>Tobiasz SAŁAGAJ (UKSB Volant Mielec)</v>
          </cell>
          <cell r="H77" t="str">
            <v>S5071</v>
          </cell>
          <cell r="K77" t="str">
            <v>D5786</v>
          </cell>
          <cell r="N77" t="str">
            <v>Martin DYDO (UKS Orbitek Straszęcin)</v>
          </cell>
        </row>
        <row r="78">
          <cell r="A78" t="str">
            <v/>
          </cell>
          <cell r="B78" t="str">
            <v>Łukasz SZANTULA (UKSB Volant Mielec)</v>
          </cell>
          <cell r="H78" t="str">
            <v>S5556</v>
          </cell>
          <cell r="K78" t="str">
            <v>K5232</v>
          </cell>
          <cell r="N78" t="str">
            <v>Paweł KIELAR (UKS Orbitek Straszęcin)</v>
          </cell>
        </row>
        <row r="80">
          <cell r="B80" t="str">
            <v>zwycięzca(cy): 21:11,18:21,21:11</v>
          </cell>
          <cell r="K80" t="str">
            <v/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B83">
            <v>4</v>
          </cell>
          <cell r="C83" t="str">
            <v>Debel chłopców</v>
          </cell>
          <cell r="H83">
            <v>19</v>
          </cell>
          <cell r="I83">
            <v>21</v>
          </cell>
          <cell r="J83">
            <v>21</v>
          </cell>
          <cell r="K83">
            <v>23</v>
          </cell>
          <cell r="P83">
            <v>0.4708333333333334</v>
          </cell>
          <cell r="R83">
            <v>0.4708333333333334</v>
          </cell>
          <cell r="S83" t="str">
            <v>godz.10:40</v>
          </cell>
          <cell r="X83">
            <v>12</v>
          </cell>
          <cell r="Y83" t="str">
            <v>Debel chłopców</v>
          </cell>
          <cell r="Z83" t="str">
            <v>X0007</v>
          </cell>
          <cell r="AA83" t="str">
            <v>X0008</v>
          </cell>
          <cell r="AB83" t="str">
            <v>M5545</v>
          </cell>
          <cell r="AC83" t="str">
            <v>S4738</v>
          </cell>
          <cell r="AD83" t="str">
            <v>M5545</v>
          </cell>
          <cell r="AE83" t="str">
            <v>S4738</v>
          </cell>
          <cell r="AF83" t="str">
            <v>21:19,23:21</v>
          </cell>
          <cell r="AG83" t="str">
            <v>19:21,21:23</v>
          </cell>
          <cell r="AH83" t="str">
            <v/>
          </cell>
          <cell r="AI83">
            <v>19</v>
          </cell>
          <cell r="AJ83">
            <v>21</v>
          </cell>
          <cell r="AK83">
            <v>21</v>
          </cell>
          <cell r="AL83">
            <v>23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Mateusz MYSZKA (UKS Refleks Żupawa)</v>
          </cell>
          <cell r="H84" t="str">
            <v>X0007</v>
          </cell>
          <cell r="K84" t="str">
            <v>M5545</v>
          </cell>
          <cell r="N84" t="str">
            <v>Wojciech MACHAJ (UKSB Volant Mielec)</v>
          </cell>
        </row>
        <row r="85">
          <cell r="A85" t="str">
            <v/>
          </cell>
          <cell r="B85" t="str">
            <v>Mateusz SZALKA (UKS Refleks Żupawa)</v>
          </cell>
          <cell r="H85" t="str">
            <v>X0008</v>
          </cell>
          <cell r="K85" t="str">
            <v>S4738</v>
          </cell>
          <cell r="N85" t="str">
            <v>Patryk STOLARZ (UKSB Volant Mielec)</v>
          </cell>
        </row>
        <row r="87">
          <cell r="B87" t="str">
            <v/>
          </cell>
          <cell r="K87" t="str">
            <v>zwycięzca(cy): 21:19,23:21</v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B90">
            <v>1</v>
          </cell>
          <cell r="C90" t="str">
            <v>Mikst</v>
          </cell>
          <cell r="H90">
            <v>21</v>
          </cell>
          <cell r="I90">
            <v>6</v>
          </cell>
          <cell r="J90">
            <v>21</v>
          </cell>
          <cell r="K90">
            <v>3</v>
          </cell>
          <cell r="P90">
            <v>0.4777777777777778</v>
          </cell>
          <cell r="R90">
            <v>0.4777777777777778</v>
          </cell>
          <cell r="S90" t="str">
            <v>godz.11:00</v>
          </cell>
          <cell r="X90">
            <v>13</v>
          </cell>
          <cell r="Y90" t="str">
            <v>Mikst</v>
          </cell>
          <cell r="Z90" t="str">
            <v>R4718</v>
          </cell>
          <cell r="AA90" t="str">
            <v>M5292</v>
          </cell>
          <cell r="AB90" t="str">
            <v>G5557</v>
          </cell>
          <cell r="AC90" t="str">
            <v>K5656</v>
          </cell>
          <cell r="AD90" t="str">
            <v>R4718</v>
          </cell>
          <cell r="AE90" t="str">
            <v>M5292</v>
          </cell>
          <cell r="AF90" t="str">
            <v>21:6,21:3</v>
          </cell>
          <cell r="AG90" t="str">
            <v>6:21,3:21</v>
          </cell>
          <cell r="AH90" t="str">
            <v/>
          </cell>
          <cell r="AI90">
            <v>21</v>
          </cell>
          <cell r="AJ90">
            <v>6</v>
          </cell>
          <cell r="AK90">
            <v>21</v>
          </cell>
          <cell r="AL90">
            <v>3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Patryk RÓG (MKS Stal Nowa Dęba)</v>
          </cell>
          <cell r="H91" t="str">
            <v>R4718</v>
          </cell>
          <cell r="K91" t="str">
            <v>G5557</v>
          </cell>
          <cell r="N91" t="str">
            <v>Bartosz GROCHOCKI (UKSB Volant Mielec)</v>
          </cell>
        </row>
        <row r="92">
          <cell r="A92" t="str">
            <v/>
          </cell>
          <cell r="B92" t="str">
            <v>Aleksandra MICHALCZUK (MKS Stal Nowa Dęba)</v>
          </cell>
          <cell r="H92" t="str">
            <v>M5292</v>
          </cell>
          <cell r="K92" t="str">
            <v>K5656</v>
          </cell>
          <cell r="N92" t="str">
            <v>Joanna KUKLIŃSKA (UKSB Volant Mielec)</v>
          </cell>
        </row>
        <row r="94">
          <cell r="B94" t="str">
            <v>zwycięzca(cy): 21:6,21:3</v>
          </cell>
          <cell r="K94" t="str">
            <v/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B97">
            <v>4</v>
          </cell>
          <cell r="C97" t="str">
            <v>Mikst</v>
          </cell>
          <cell r="H97">
            <v>21</v>
          </cell>
          <cell r="I97">
            <v>10</v>
          </cell>
          <cell r="J97">
            <v>21</v>
          </cell>
          <cell r="K97">
            <v>7</v>
          </cell>
          <cell r="P97">
            <v>0.4826388888888889</v>
          </cell>
          <cell r="R97">
            <v>0.4826388888888889</v>
          </cell>
          <cell r="S97" t="str">
            <v>godz.11:00</v>
          </cell>
          <cell r="X97">
            <v>14</v>
          </cell>
          <cell r="Y97" t="str">
            <v>Mikst</v>
          </cell>
          <cell r="Z97" t="str">
            <v>S4738</v>
          </cell>
          <cell r="AA97" t="str">
            <v>Ł5114</v>
          </cell>
          <cell r="AB97" t="str">
            <v>K5228</v>
          </cell>
          <cell r="AC97" t="str">
            <v>S5229</v>
          </cell>
          <cell r="AD97" t="str">
            <v>S4738</v>
          </cell>
          <cell r="AE97" t="str">
            <v>Ł5114</v>
          </cell>
          <cell r="AF97" t="str">
            <v>21:10,21:7</v>
          </cell>
          <cell r="AG97" t="str">
            <v>10:21,7:21</v>
          </cell>
          <cell r="AH97" t="str">
            <v/>
          </cell>
          <cell r="AI97">
            <v>21</v>
          </cell>
          <cell r="AJ97">
            <v>10</v>
          </cell>
          <cell r="AK97">
            <v>21</v>
          </cell>
          <cell r="AL97">
            <v>7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Patryk STOLARZ (UKSB Volant Mielec)</v>
          </cell>
          <cell r="H98" t="str">
            <v>S4738</v>
          </cell>
          <cell r="K98" t="str">
            <v>K5228</v>
          </cell>
          <cell r="N98" t="str">
            <v>Konrad KRYSTEK (UKS Orbitek Straszęcin)</v>
          </cell>
        </row>
        <row r="99">
          <cell r="A99" t="str">
            <v/>
          </cell>
          <cell r="B99" t="str">
            <v>Dominika ŁĘPA (UKSB Volant Mielec)</v>
          </cell>
          <cell r="H99" t="str">
            <v>Ł5114</v>
          </cell>
          <cell r="K99" t="str">
            <v>S5229</v>
          </cell>
          <cell r="N99" t="str">
            <v>Joanna SZERSZEŃ (UKS Orbitek Straszęcin)</v>
          </cell>
        </row>
        <row r="101">
          <cell r="B101" t="str">
            <v>zwycięzca(cy): 21:10,21:7</v>
          </cell>
          <cell r="K101" t="str">
            <v/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Mikst</v>
          </cell>
          <cell r="H104">
            <v>21</v>
          </cell>
          <cell r="I104">
            <v>6</v>
          </cell>
          <cell r="J104">
            <v>21</v>
          </cell>
          <cell r="K104">
            <v>10</v>
          </cell>
          <cell r="R104">
            <v>0</v>
          </cell>
          <cell r="S104" t="str">
            <v>godz.11:00</v>
          </cell>
          <cell r="X104">
            <v>15</v>
          </cell>
          <cell r="Y104" t="str">
            <v>Mikst</v>
          </cell>
          <cell r="Z104" t="str">
            <v>K5180</v>
          </cell>
          <cell r="AA104" t="str">
            <v>D5257</v>
          </cell>
          <cell r="AB104" t="str">
            <v>R5633</v>
          </cell>
          <cell r="AC104" t="str">
            <v>M5701</v>
          </cell>
          <cell r="AD104" t="str">
            <v>K5180</v>
          </cell>
          <cell r="AE104" t="str">
            <v>D5257</v>
          </cell>
          <cell r="AF104" t="str">
            <v>21:6,21:10</v>
          </cell>
          <cell r="AG104" t="str">
            <v>6:21,10:21</v>
          </cell>
          <cell r="AH104" t="str">
            <v/>
          </cell>
          <cell r="AI104">
            <v>21</v>
          </cell>
          <cell r="AJ104">
            <v>6</v>
          </cell>
          <cell r="AK104">
            <v>21</v>
          </cell>
          <cell r="AL104">
            <v>10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Patryk KORDEK (UKS Aktywna Piątka Przemyśl)</v>
          </cell>
          <cell r="H105" t="str">
            <v>K5180</v>
          </cell>
          <cell r="K105" t="str">
            <v>R5633</v>
          </cell>
          <cell r="N105" t="str">
            <v>Filip RAMOS (UKSB Volant Mielec)</v>
          </cell>
        </row>
        <row r="106">
          <cell r="A106" t="str">
            <v/>
          </cell>
          <cell r="B106" t="str">
            <v>Izabela DUDZIAK (UMKS Dubiecko)</v>
          </cell>
          <cell r="H106" t="str">
            <v>D5257</v>
          </cell>
          <cell r="K106" t="str">
            <v>M5701</v>
          </cell>
          <cell r="N106" t="str">
            <v>Julia MARTYKA (UKSB Volant Mielec)</v>
          </cell>
        </row>
        <row r="108">
          <cell r="B108" t="str">
            <v>zwycięzca(cy): 21:6,21:10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B111">
            <v>1</v>
          </cell>
          <cell r="C111" t="str">
            <v>Mikst</v>
          </cell>
          <cell r="H111">
            <v>21</v>
          </cell>
          <cell r="I111">
            <v>6</v>
          </cell>
          <cell r="J111">
            <v>21</v>
          </cell>
          <cell r="K111">
            <v>4</v>
          </cell>
          <cell r="P111">
            <v>0.4680555555555555</v>
          </cell>
          <cell r="R111">
            <v>0.4680555555555555</v>
          </cell>
          <cell r="S111" t="str">
            <v>godz.11:00</v>
          </cell>
          <cell r="X111">
            <v>16</v>
          </cell>
          <cell r="Y111" t="str">
            <v>Mikst</v>
          </cell>
          <cell r="Z111" t="str">
            <v>M4612</v>
          </cell>
          <cell r="AA111" t="str">
            <v>M4717</v>
          </cell>
          <cell r="AB111" t="str">
            <v>S5261</v>
          </cell>
          <cell r="AC111" t="str">
            <v>L5259</v>
          </cell>
          <cell r="AD111" t="str">
            <v>M4612</v>
          </cell>
          <cell r="AE111" t="str">
            <v>M4717</v>
          </cell>
          <cell r="AF111" t="str">
            <v>21:6,21:4</v>
          </cell>
          <cell r="AG111" t="str">
            <v>6:21,4:21</v>
          </cell>
          <cell r="AH111" t="str">
            <v/>
          </cell>
          <cell r="AI111">
            <v>21</v>
          </cell>
          <cell r="AJ111">
            <v>6</v>
          </cell>
          <cell r="AK111">
            <v>21</v>
          </cell>
          <cell r="AL111">
            <v>4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Patryk MICHAŁEK (UKS Orbitek Straszęcin)</v>
          </cell>
          <cell r="H112" t="str">
            <v>M4612</v>
          </cell>
          <cell r="K112" t="str">
            <v>S5261</v>
          </cell>
          <cell r="N112" t="str">
            <v>Jakub SUSZYŃSKI (MKS Stal Nowa Dęba)</v>
          </cell>
        </row>
        <row r="113">
          <cell r="A113" t="str">
            <v/>
          </cell>
          <cell r="B113" t="str">
            <v>Beata MYCEK (MKS Stal Nowa Dęba)</v>
          </cell>
          <cell r="H113" t="str">
            <v>M4717</v>
          </cell>
          <cell r="K113" t="str">
            <v>L5259</v>
          </cell>
          <cell r="N113" t="str">
            <v>Dominika LUBOCH (MKS Stal Nowa Dęba)</v>
          </cell>
        </row>
        <row r="115">
          <cell r="B115" t="str">
            <v>zwycięzca(cy): 21:6,21:4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B118">
            <v>2</v>
          </cell>
          <cell r="C118" t="str">
            <v>Mikst</v>
          </cell>
          <cell r="H118">
            <v>21</v>
          </cell>
          <cell r="I118">
            <v>13</v>
          </cell>
          <cell r="J118">
            <v>16</v>
          </cell>
          <cell r="K118">
            <v>21</v>
          </cell>
          <cell r="L118">
            <v>18</v>
          </cell>
          <cell r="M118">
            <v>21</v>
          </cell>
          <cell r="P118">
            <v>0.5</v>
          </cell>
          <cell r="R118">
            <v>0.5</v>
          </cell>
          <cell r="S118" t="str">
            <v>godz.11:20</v>
          </cell>
          <cell r="X118">
            <v>17</v>
          </cell>
          <cell r="Y118" t="str">
            <v>Mikst</v>
          </cell>
          <cell r="Z118" t="str">
            <v>S5697</v>
          </cell>
          <cell r="AA118" t="str">
            <v>D5052</v>
          </cell>
          <cell r="AB118" t="str">
            <v>S5567</v>
          </cell>
          <cell r="AC118" t="str">
            <v>J4728</v>
          </cell>
          <cell r="AD118" t="str">
            <v>S5567</v>
          </cell>
          <cell r="AE118" t="str">
            <v>J4728</v>
          </cell>
          <cell r="AF118" t="str">
            <v>13:21,21:16,21:18</v>
          </cell>
          <cell r="AG118" t="str">
            <v>21:13,16:21,18:21</v>
          </cell>
          <cell r="AH118" t="str">
            <v/>
          </cell>
          <cell r="AI118">
            <v>21</v>
          </cell>
          <cell r="AJ118">
            <v>13</v>
          </cell>
          <cell r="AK118">
            <v>16</v>
          </cell>
          <cell r="AL118">
            <v>21</v>
          </cell>
          <cell r="AM118">
            <v>18</v>
          </cell>
          <cell r="AN118">
            <v>21</v>
          </cell>
        </row>
        <row r="119">
          <cell r="A119" t="str">
            <v/>
          </cell>
          <cell r="B119" t="str">
            <v>Kuba SITEK (----)</v>
          </cell>
          <cell r="H119" t="str">
            <v>S5697</v>
          </cell>
          <cell r="K119" t="str">
            <v>S5567</v>
          </cell>
          <cell r="N119" t="str">
            <v>Mikołaj STRAŻ (UKSB Volant Mielec)</v>
          </cell>
        </row>
        <row r="120">
          <cell r="A120" t="str">
            <v/>
          </cell>
          <cell r="B120" t="str">
            <v>Patrycja DOMAŃSKA (----)</v>
          </cell>
          <cell r="H120" t="str">
            <v>D5052</v>
          </cell>
          <cell r="K120" t="str">
            <v>J4728</v>
          </cell>
          <cell r="N120" t="str">
            <v>Paulina JANUS (UKSB Volant Mielec)</v>
          </cell>
        </row>
        <row r="122">
          <cell r="B122" t="str">
            <v/>
          </cell>
          <cell r="K122" t="str">
            <v>zwycięzca(cy): 13:21,21:16,21:18</v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Mikst</v>
          </cell>
          <cell r="H125">
            <v>0</v>
          </cell>
          <cell r="I125">
            <v>21</v>
          </cell>
          <cell r="J125">
            <v>0</v>
          </cell>
          <cell r="K125">
            <v>21</v>
          </cell>
          <cell r="R125">
            <v>0</v>
          </cell>
          <cell r="S125" t="str">
            <v>godz.11:20</v>
          </cell>
          <cell r="X125">
            <v>18</v>
          </cell>
          <cell r="Y125" t="str">
            <v>Mikst</v>
          </cell>
          <cell r="Z125" t="str">
            <v>J5632</v>
          </cell>
          <cell r="AA125" t="str">
            <v>G5649</v>
          </cell>
          <cell r="AB125" t="str">
            <v>K5204</v>
          </cell>
          <cell r="AC125" t="str">
            <v>W5396</v>
          </cell>
          <cell r="AD125" t="str">
            <v>K5204</v>
          </cell>
          <cell r="AE125" t="str">
            <v>W5396</v>
          </cell>
          <cell r="AF125" t="str">
            <v>21:0,21:0</v>
          </cell>
          <cell r="AG125" t="str">
            <v>0:21,0:21</v>
          </cell>
          <cell r="AH125" t="str">
            <v/>
          </cell>
          <cell r="AI125">
            <v>0</v>
          </cell>
          <cell r="AJ125">
            <v>21</v>
          </cell>
          <cell r="AK125">
            <v>0</v>
          </cell>
          <cell r="AL125">
            <v>21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Oskar JEMIOŁO (UKSB Volant Mielec)</v>
          </cell>
          <cell r="H126" t="str">
            <v>J5632</v>
          </cell>
          <cell r="K126" t="str">
            <v>K5204</v>
          </cell>
          <cell r="N126" t="str">
            <v>Patryk KRUPCZAK (UKS Aktywna Piątka Przemyśl)</v>
          </cell>
        </row>
        <row r="127">
          <cell r="A127" t="str">
            <v/>
          </cell>
          <cell r="B127" t="str">
            <v>Wiktoria GRĄDZKA (UKSB Volant Mielec)</v>
          </cell>
          <cell r="H127" t="str">
            <v>G5649</v>
          </cell>
          <cell r="K127" t="str">
            <v>W5396</v>
          </cell>
          <cell r="N127" t="str">
            <v>Klaudia WILK (UKS Jagiellonka Medyka)</v>
          </cell>
        </row>
        <row r="129">
          <cell r="B129" t="str">
            <v/>
          </cell>
          <cell r="K129" t="str">
            <v>zwycięzca(cy): 21:0,21:0</v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Mikst</v>
          </cell>
          <cell r="H132">
            <v>21</v>
          </cell>
          <cell r="I132">
            <v>0</v>
          </cell>
          <cell r="J132">
            <v>21</v>
          </cell>
          <cell r="K132">
            <v>0</v>
          </cell>
          <cell r="R132">
            <v>0</v>
          </cell>
          <cell r="S132" t="str">
            <v>godz.11:20</v>
          </cell>
          <cell r="X132">
            <v>19</v>
          </cell>
          <cell r="Y132" t="str">
            <v>Mikst</v>
          </cell>
          <cell r="Z132" t="str">
            <v>S5071</v>
          </cell>
          <cell r="AA132" t="str">
            <v>S5702</v>
          </cell>
          <cell r="AB132" t="str">
            <v>K4981</v>
          </cell>
          <cell r="AC132" t="str">
            <v>S5235</v>
          </cell>
          <cell r="AD132" t="str">
            <v>S5071</v>
          </cell>
          <cell r="AE132" t="str">
            <v>S5702</v>
          </cell>
          <cell r="AF132" t="str">
            <v>21:0,21:0</v>
          </cell>
          <cell r="AG132" t="str">
            <v>0:21,0:21</v>
          </cell>
          <cell r="AH132" t="str">
            <v/>
          </cell>
          <cell r="AI132">
            <v>21</v>
          </cell>
          <cell r="AJ132">
            <v>0</v>
          </cell>
          <cell r="AK132">
            <v>21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Tobiasz SAŁAGAJ (UKSB Volant Mielec)</v>
          </cell>
          <cell r="H133" t="str">
            <v>S5071</v>
          </cell>
          <cell r="K133" t="str">
            <v>K4981</v>
          </cell>
          <cell r="N133" t="str">
            <v>Michał KOSZTYŁO (UKS Orbitek Straszęcin)</v>
          </cell>
        </row>
        <row r="134">
          <cell r="A134" t="str">
            <v/>
          </cell>
          <cell r="B134" t="str">
            <v>Paulina SKAZA (UKSB Volant Mielec)</v>
          </cell>
          <cell r="H134" t="str">
            <v>S5702</v>
          </cell>
          <cell r="K134" t="str">
            <v>S5235</v>
          </cell>
          <cell r="N134" t="str">
            <v>Wiktoria SOWA (UKS Orbitek Straszęcin)</v>
          </cell>
        </row>
        <row r="136">
          <cell r="B136" t="str">
            <v>zwycięzca(cy): 21:0,21:0</v>
          </cell>
          <cell r="K136" t="str">
            <v/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B139">
            <v>3</v>
          </cell>
          <cell r="C139" t="str">
            <v>Mikst</v>
          </cell>
          <cell r="H139">
            <v>2</v>
          </cell>
          <cell r="I139">
            <v>21</v>
          </cell>
          <cell r="J139">
            <v>8</v>
          </cell>
          <cell r="K139">
            <v>21</v>
          </cell>
          <cell r="P139">
            <v>0.4826388888888889</v>
          </cell>
          <cell r="R139">
            <v>0.4826388888888889</v>
          </cell>
          <cell r="S139" t="str">
            <v>godz.11:20</v>
          </cell>
          <cell r="X139">
            <v>20</v>
          </cell>
          <cell r="Y139" t="str">
            <v>Mikst</v>
          </cell>
          <cell r="Z139" t="str">
            <v>C5791</v>
          </cell>
          <cell r="AA139" t="str">
            <v>B5641</v>
          </cell>
          <cell r="AB139" t="str">
            <v>L4716</v>
          </cell>
          <cell r="AC139" t="str">
            <v>R4591</v>
          </cell>
          <cell r="AD139" t="str">
            <v>L4716</v>
          </cell>
          <cell r="AE139" t="str">
            <v>R4591</v>
          </cell>
          <cell r="AF139" t="str">
            <v>21:2,21:8</v>
          </cell>
          <cell r="AG139" t="str">
            <v>2:21,8:21</v>
          </cell>
          <cell r="AH139" t="str">
            <v/>
          </cell>
          <cell r="AI139">
            <v>2</v>
          </cell>
          <cell r="AJ139">
            <v>21</v>
          </cell>
          <cell r="AK139">
            <v>8</v>
          </cell>
          <cell r="AL139">
            <v>21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Kasper CURZYTEK (UKS Sokół Ropczyce)</v>
          </cell>
          <cell r="H140" t="str">
            <v>C5791</v>
          </cell>
          <cell r="K140" t="str">
            <v>L4716</v>
          </cell>
          <cell r="N140" t="str">
            <v>Rafał LEJKO (MKS Stal Nowa Dęba)</v>
          </cell>
        </row>
        <row r="141">
          <cell r="A141" t="str">
            <v/>
          </cell>
          <cell r="B141" t="str">
            <v>Karolina BRZYCKA (UKS Sokół Ropczyce)</v>
          </cell>
          <cell r="H141" t="str">
            <v>B5641</v>
          </cell>
          <cell r="K141" t="str">
            <v>R4591</v>
          </cell>
          <cell r="N141" t="str">
            <v>Natalia RÓG (MKS Stal Nowa Dęba)</v>
          </cell>
        </row>
        <row r="143">
          <cell r="B143" t="str">
            <v/>
          </cell>
          <cell r="K143" t="str">
            <v>zwycięzca(cy): 21:2,21:8</v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B146">
            <v>1</v>
          </cell>
          <cell r="C146" t="str">
            <v>Mikst</v>
          </cell>
          <cell r="H146">
            <v>21</v>
          </cell>
          <cell r="I146">
            <v>12</v>
          </cell>
          <cell r="J146">
            <v>21</v>
          </cell>
          <cell r="K146">
            <v>4</v>
          </cell>
          <cell r="P146">
            <v>0.5027777777777778</v>
          </cell>
          <cell r="R146">
            <v>0.5027777777777778</v>
          </cell>
          <cell r="S146" t="str">
            <v>godz.11:40</v>
          </cell>
          <cell r="X146">
            <v>21</v>
          </cell>
          <cell r="Y146" t="str">
            <v>Mikst</v>
          </cell>
          <cell r="Z146" t="str">
            <v>R4718</v>
          </cell>
          <cell r="AA146" t="str">
            <v>M5292</v>
          </cell>
          <cell r="AB146" t="str">
            <v>S4738</v>
          </cell>
          <cell r="AC146" t="str">
            <v>Ł5114</v>
          </cell>
          <cell r="AD146" t="str">
            <v>R4718</v>
          </cell>
          <cell r="AE146" t="str">
            <v>M5292</v>
          </cell>
          <cell r="AF146" t="str">
            <v>21:12,21:4</v>
          </cell>
          <cell r="AG146" t="str">
            <v>12:21,4:21</v>
          </cell>
          <cell r="AH146" t="str">
            <v/>
          </cell>
          <cell r="AI146">
            <v>21</v>
          </cell>
          <cell r="AJ146">
            <v>12</v>
          </cell>
          <cell r="AK146">
            <v>21</v>
          </cell>
          <cell r="AL146">
            <v>4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Patryk RÓG (MKS Stal Nowa Dęba)</v>
          </cell>
          <cell r="H147" t="str">
            <v>R4718</v>
          </cell>
          <cell r="K147" t="str">
            <v>S4738</v>
          </cell>
          <cell r="N147" t="str">
            <v>Patryk STOLARZ (UKSB Volant Mielec)</v>
          </cell>
        </row>
        <row r="148">
          <cell r="A148" t="str">
            <v/>
          </cell>
          <cell r="B148" t="str">
            <v>Aleksandra MICHALCZUK (MKS Stal Nowa Dęba)</v>
          </cell>
          <cell r="H148" t="str">
            <v>M5292</v>
          </cell>
          <cell r="K148" t="str">
            <v>Ł5114</v>
          </cell>
          <cell r="N148" t="str">
            <v>Dominika ŁĘPA (UKSB Volant Mielec)</v>
          </cell>
        </row>
        <row r="150">
          <cell r="B150" t="str">
            <v>zwycięzca(cy): 21:12,21:4</v>
          </cell>
          <cell r="K150" t="str">
            <v/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B153">
            <v>2</v>
          </cell>
          <cell r="C153" t="str">
            <v>Mikst</v>
          </cell>
          <cell r="H153">
            <v>6</v>
          </cell>
          <cell r="I153">
            <v>21</v>
          </cell>
          <cell r="J153">
            <v>8</v>
          </cell>
          <cell r="K153">
            <v>21</v>
          </cell>
          <cell r="P153">
            <v>0.5069444444444444</v>
          </cell>
          <cell r="R153">
            <v>0.5069444444444444</v>
          </cell>
          <cell r="S153" t="str">
            <v>godz.11:40</v>
          </cell>
          <cell r="X153">
            <v>22</v>
          </cell>
          <cell r="Y153" t="str">
            <v>Mikst</v>
          </cell>
          <cell r="Z153" t="str">
            <v>K5180</v>
          </cell>
          <cell r="AA153" t="str">
            <v>D5257</v>
          </cell>
          <cell r="AB153" t="str">
            <v>M4612</v>
          </cell>
          <cell r="AC153" t="str">
            <v>M4717</v>
          </cell>
          <cell r="AD153" t="str">
            <v>M4612</v>
          </cell>
          <cell r="AE153" t="str">
            <v>M4717</v>
          </cell>
          <cell r="AF153" t="str">
            <v>21:6,21:8</v>
          </cell>
          <cell r="AG153" t="str">
            <v>6:21,8:21</v>
          </cell>
          <cell r="AH153" t="str">
            <v/>
          </cell>
          <cell r="AI153">
            <v>6</v>
          </cell>
          <cell r="AJ153">
            <v>21</v>
          </cell>
          <cell r="AK153">
            <v>8</v>
          </cell>
          <cell r="AL153">
            <v>21</v>
          </cell>
          <cell r="AM153">
            <v>0</v>
          </cell>
          <cell r="AN153">
            <v>0</v>
          </cell>
        </row>
        <row r="154">
          <cell r="A154" t="str">
            <v/>
          </cell>
          <cell r="B154" t="str">
            <v>Patryk KORDEK (UKS Aktywna Piątka Przemyśl)</v>
          </cell>
          <cell r="H154" t="str">
            <v>K5180</v>
          </cell>
          <cell r="K154" t="str">
            <v>M4612</v>
          </cell>
          <cell r="N154" t="str">
            <v>Patryk MICHAŁEK (UKS Orbitek Straszęcin)</v>
          </cell>
        </row>
        <row r="155">
          <cell r="A155" t="str">
            <v/>
          </cell>
          <cell r="B155" t="str">
            <v>Izabela DUDZIAK (UMKS Dubiecko)</v>
          </cell>
          <cell r="H155" t="str">
            <v>D5257</v>
          </cell>
          <cell r="K155" t="str">
            <v>M4717</v>
          </cell>
          <cell r="N155" t="str">
            <v>Beata MYCEK (MKS Stal Nowa Dęba)</v>
          </cell>
        </row>
        <row r="157">
          <cell r="B157" t="str">
            <v/>
          </cell>
          <cell r="K157" t="str">
            <v>zwycięzca(cy): 21:6,21:8</v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B160">
            <v>3</v>
          </cell>
          <cell r="C160" t="str">
            <v>Mikst</v>
          </cell>
          <cell r="H160">
            <v>21</v>
          </cell>
          <cell r="I160">
            <v>14</v>
          </cell>
          <cell r="J160">
            <v>20</v>
          </cell>
          <cell r="K160">
            <v>22</v>
          </cell>
          <cell r="L160">
            <v>21</v>
          </cell>
          <cell r="M160">
            <v>14</v>
          </cell>
          <cell r="P160">
            <v>0.5180555555555556</v>
          </cell>
          <cell r="R160">
            <v>0.5180555555555556</v>
          </cell>
          <cell r="S160" t="str">
            <v>godz.11:40</v>
          </cell>
          <cell r="X160">
            <v>23</v>
          </cell>
          <cell r="Y160" t="str">
            <v>Mikst</v>
          </cell>
          <cell r="Z160" t="str">
            <v>S5567</v>
          </cell>
          <cell r="AA160" t="str">
            <v>J4728</v>
          </cell>
          <cell r="AB160" t="str">
            <v>K5204</v>
          </cell>
          <cell r="AC160" t="str">
            <v>W5396</v>
          </cell>
          <cell r="AD160" t="str">
            <v>S5567</v>
          </cell>
          <cell r="AE160" t="str">
            <v>J4728</v>
          </cell>
          <cell r="AF160" t="str">
            <v>21:14,20:22,21:14</v>
          </cell>
          <cell r="AG160" t="str">
            <v>14:21,22:20,14:21</v>
          </cell>
          <cell r="AH160" t="str">
            <v/>
          </cell>
          <cell r="AI160">
            <v>21</v>
          </cell>
          <cell r="AJ160">
            <v>14</v>
          </cell>
          <cell r="AK160">
            <v>20</v>
          </cell>
          <cell r="AL160">
            <v>22</v>
          </cell>
          <cell r="AM160">
            <v>21</v>
          </cell>
          <cell r="AN160">
            <v>14</v>
          </cell>
        </row>
        <row r="161">
          <cell r="A161" t="str">
            <v/>
          </cell>
          <cell r="B161" t="str">
            <v>Mikołaj STRAŻ (UKSB Volant Mielec)</v>
          </cell>
          <cell r="H161" t="str">
            <v>S5567</v>
          </cell>
          <cell r="K161" t="str">
            <v>K5204</v>
          </cell>
          <cell r="N161" t="str">
            <v>Patryk KRUPCZAK (UKS Aktywna Piątka Przemyśl)</v>
          </cell>
        </row>
        <row r="162">
          <cell r="A162" t="str">
            <v/>
          </cell>
          <cell r="B162" t="str">
            <v>Paulina JANUS (UKSB Volant Mielec)</v>
          </cell>
          <cell r="H162" t="str">
            <v>J4728</v>
          </cell>
          <cell r="K162" t="str">
            <v>W5396</v>
          </cell>
          <cell r="N162" t="str">
            <v>Klaudia WILK (UKS Jagiellonka Medyka)</v>
          </cell>
        </row>
        <row r="164">
          <cell r="B164" t="str">
            <v>zwycięzca(cy): 21:14,20:22,21:14</v>
          </cell>
          <cell r="K164" t="str">
            <v/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B167">
            <v>4</v>
          </cell>
          <cell r="C167" t="str">
            <v>Mikst</v>
          </cell>
          <cell r="H167">
            <v>9</v>
          </cell>
          <cell r="I167">
            <v>21</v>
          </cell>
          <cell r="J167">
            <v>10</v>
          </cell>
          <cell r="K167">
            <v>21</v>
          </cell>
          <cell r="P167">
            <v>0.5090277777777777</v>
          </cell>
          <cell r="R167">
            <v>0.5090277777777777</v>
          </cell>
          <cell r="S167" t="str">
            <v>godz.11:40</v>
          </cell>
          <cell r="X167">
            <v>24</v>
          </cell>
          <cell r="Y167" t="str">
            <v>Mikst</v>
          </cell>
          <cell r="Z167" t="str">
            <v>S5071</v>
          </cell>
          <cell r="AA167" t="str">
            <v>S5702</v>
          </cell>
          <cell r="AB167" t="str">
            <v>L4716</v>
          </cell>
          <cell r="AC167" t="str">
            <v>R4591</v>
          </cell>
          <cell r="AD167" t="str">
            <v>L4716</v>
          </cell>
          <cell r="AE167" t="str">
            <v>R4591</v>
          </cell>
          <cell r="AF167" t="str">
            <v>21:9,21:10</v>
          </cell>
          <cell r="AG167" t="str">
            <v>9:21,10:21</v>
          </cell>
          <cell r="AH167" t="str">
            <v/>
          </cell>
          <cell r="AI167">
            <v>9</v>
          </cell>
          <cell r="AJ167">
            <v>21</v>
          </cell>
          <cell r="AK167">
            <v>10</v>
          </cell>
          <cell r="AL167">
            <v>21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Tobiasz SAŁAGAJ (UKSB Volant Mielec)</v>
          </cell>
          <cell r="H168" t="str">
            <v>S5071</v>
          </cell>
          <cell r="K168" t="str">
            <v>L4716</v>
          </cell>
          <cell r="N168" t="str">
            <v>Rafał LEJKO (MKS Stal Nowa Dęba)</v>
          </cell>
        </row>
        <row r="169">
          <cell r="A169" t="str">
            <v/>
          </cell>
          <cell r="B169" t="str">
            <v>Paulina SKAZA (UKSB Volant Mielec)</v>
          </cell>
          <cell r="H169" t="str">
            <v>S5702</v>
          </cell>
          <cell r="K169" t="str">
            <v>R4591</v>
          </cell>
          <cell r="N169" t="str">
            <v>Natalia RÓG (MKS Stal Nowa Dęba)</v>
          </cell>
        </row>
        <row r="171">
          <cell r="B171" t="str">
            <v/>
          </cell>
          <cell r="K171" t="str">
            <v>zwycięzca(cy): 21:9,21:10</v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B174">
            <v>1</v>
          </cell>
          <cell r="C174" t="str">
            <v>Debel dziewcząt</v>
          </cell>
          <cell r="H174">
            <v>21</v>
          </cell>
          <cell r="I174">
            <v>11</v>
          </cell>
          <cell r="J174">
            <v>21</v>
          </cell>
          <cell r="K174">
            <v>6</v>
          </cell>
          <cell r="P174">
            <v>0.4902777777777778</v>
          </cell>
          <cell r="R174">
            <v>0.4902777777777778</v>
          </cell>
          <cell r="S174" t="str">
            <v>godz.12:00</v>
          </cell>
          <cell r="X174">
            <v>25</v>
          </cell>
          <cell r="Y174" t="str">
            <v>Debel dziewcząt</v>
          </cell>
          <cell r="Z174" t="str">
            <v>G3411</v>
          </cell>
          <cell r="AA174" t="str">
            <v>M4717</v>
          </cell>
          <cell r="AB174" t="str">
            <v>B5256</v>
          </cell>
          <cell r="AC174" t="str">
            <v>D5257</v>
          </cell>
          <cell r="AD174" t="str">
            <v>G3411</v>
          </cell>
          <cell r="AE174" t="str">
            <v>M4717</v>
          </cell>
          <cell r="AF174" t="str">
            <v>21:11,21:6</v>
          </cell>
          <cell r="AG174" t="str">
            <v>11:21,6:21</v>
          </cell>
          <cell r="AH174" t="str">
            <v/>
          </cell>
          <cell r="AI174">
            <v>21</v>
          </cell>
          <cell r="AJ174">
            <v>11</v>
          </cell>
          <cell r="AK174">
            <v>21</v>
          </cell>
          <cell r="AL174">
            <v>6</v>
          </cell>
          <cell r="AM174">
            <v>0</v>
          </cell>
          <cell r="AN174">
            <v>0</v>
          </cell>
        </row>
        <row r="175">
          <cell r="A175" t="str">
            <v/>
          </cell>
          <cell r="B175" t="str">
            <v>Magdalena GOLENIA (UKS Sokół Ropczyce)</v>
          </cell>
          <cell r="H175" t="str">
            <v>G3411</v>
          </cell>
          <cell r="K175" t="str">
            <v>B5256</v>
          </cell>
          <cell r="N175" t="str">
            <v>Amelia BUKOWIŃSKA (UMKS Dubiecko)</v>
          </cell>
        </row>
        <row r="176">
          <cell r="A176" t="str">
            <v/>
          </cell>
          <cell r="B176" t="str">
            <v>Beata MYCEK (MKS Stal Nowa Dęba)</v>
          </cell>
          <cell r="H176" t="str">
            <v>M4717</v>
          </cell>
          <cell r="K176" t="str">
            <v>D5257</v>
          </cell>
          <cell r="N176" t="str">
            <v>Izabela DUDZIAK (UMKS Dubiecko)</v>
          </cell>
        </row>
        <row r="178">
          <cell r="B178" t="str">
            <v>zwycięzca(cy): 21:11,21:6</v>
          </cell>
          <cell r="K178" t="str">
            <v/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B181">
            <v>4</v>
          </cell>
          <cell r="C181" t="str">
            <v>Debel dziewcząt</v>
          </cell>
          <cell r="H181">
            <v>21</v>
          </cell>
          <cell r="I181">
            <v>16</v>
          </cell>
          <cell r="J181">
            <v>11</v>
          </cell>
          <cell r="K181">
            <v>11</v>
          </cell>
          <cell r="P181">
            <v>0.49652777777777773</v>
          </cell>
          <cell r="R181">
            <v>0.49652777777777773</v>
          </cell>
          <cell r="S181" t="str">
            <v>godz.12:00</v>
          </cell>
          <cell r="X181">
            <v>26</v>
          </cell>
          <cell r="Y181" t="str">
            <v>Debel dziewcząt</v>
          </cell>
          <cell r="Z181" t="str">
            <v>Ś5230</v>
          </cell>
          <cell r="AA181" t="str">
            <v>W4322</v>
          </cell>
          <cell r="AB181" t="str">
            <v>K5780</v>
          </cell>
          <cell r="AC181" t="str">
            <v>L5259</v>
          </cell>
          <cell r="AD181" t="str">
            <v>Ś5230</v>
          </cell>
          <cell r="AE181" t="str">
            <v>W4322</v>
          </cell>
          <cell r="AF181" t="str">
            <v>21:16,11:11</v>
          </cell>
          <cell r="AG181" t="str">
            <v>16:21,11:11</v>
          </cell>
          <cell r="AH181" t="str">
            <v/>
          </cell>
          <cell r="AI181">
            <v>21</v>
          </cell>
          <cell r="AJ181">
            <v>16</v>
          </cell>
          <cell r="AK181">
            <v>11</v>
          </cell>
          <cell r="AL181">
            <v>11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Klaudia ŚWIĄTEK (UKS Orbitek Straszęcin)</v>
          </cell>
          <cell r="H182" t="str">
            <v>Ś5230</v>
          </cell>
          <cell r="K182" t="str">
            <v>K5780</v>
          </cell>
          <cell r="N182" t="str">
            <v>Klaudia KOSTRZYCKA (MKS Stal Nowa Dęba)</v>
          </cell>
        </row>
        <row r="183">
          <cell r="A183" t="str">
            <v/>
          </cell>
          <cell r="B183" t="str">
            <v>Paulina WILCZYŃSKA (UKS Orbitek Straszęcin)</v>
          </cell>
          <cell r="H183" t="str">
            <v>W4322</v>
          </cell>
          <cell r="K183" t="str">
            <v>L5259</v>
          </cell>
          <cell r="N183" t="str">
            <v>Dominika LUBOCH (MKS Stal Nowa Dęba)</v>
          </cell>
        </row>
        <row r="185">
          <cell r="B185" t="str">
            <v>zwycięzca(cy): 21:16,11:11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B188">
            <v>1</v>
          </cell>
          <cell r="C188" t="str">
            <v>Debel dziewcząt</v>
          </cell>
          <cell r="H188">
            <v>21</v>
          </cell>
          <cell r="I188">
            <v>19</v>
          </cell>
          <cell r="J188">
            <v>12</v>
          </cell>
          <cell r="K188">
            <v>21</v>
          </cell>
          <cell r="L188">
            <v>18</v>
          </cell>
          <cell r="M188">
            <v>21</v>
          </cell>
          <cell r="P188">
            <v>0.5458333333333333</v>
          </cell>
          <cell r="R188">
            <v>0.5458333333333333</v>
          </cell>
          <cell r="S188" t="str">
            <v>godz.12:00</v>
          </cell>
          <cell r="X188">
            <v>27</v>
          </cell>
          <cell r="Y188" t="str">
            <v>Debel dziewcząt</v>
          </cell>
          <cell r="Z188" t="str">
            <v>J4728</v>
          </cell>
          <cell r="AA188" t="str">
            <v>Ł5114</v>
          </cell>
          <cell r="AB188" t="str">
            <v>M5292</v>
          </cell>
          <cell r="AC188" t="str">
            <v>T5763</v>
          </cell>
          <cell r="AD188" t="str">
            <v>M5292</v>
          </cell>
          <cell r="AE188" t="str">
            <v>T5763</v>
          </cell>
          <cell r="AF188" t="str">
            <v>19:21,21:12,21:18</v>
          </cell>
          <cell r="AG188" t="str">
            <v>21:19,12:21,18:21</v>
          </cell>
          <cell r="AH188" t="str">
            <v/>
          </cell>
          <cell r="AI188">
            <v>21</v>
          </cell>
          <cell r="AJ188">
            <v>19</v>
          </cell>
          <cell r="AK188">
            <v>12</v>
          </cell>
          <cell r="AL188">
            <v>21</v>
          </cell>
          <cell r="AM188">
            <v>18</v>
          </cell>
          <cell r="AN188">
            <v>21</v>
          </cell>
        </row>
        <row r="189">
          <cell r="A189" t="str">
            <v/>
          </cell>
          <cell r="B189" t="str">
            <v>Paulina JANUS (UKSB Volant Mielec)</v>
          </cell>
          <cell r="H189" t="str">
            <v>J4728</v>
          </cell>
          <cell r="K189" t="str">
            <v>M5292</v>
          </cell>
          <cell r="N189" t="str">
            <v>Aleksandra MICHALCZUK (MKS Stal Nowa Dęba)</v>
          </cell>
        </row>
        <row r="190">
          <cell r="A190" t="str">
            <v/>
          </cell>
          <cell r="B190" t="str">
            <v>Dominika ŁĘPA (UKSB Volant Mielec)</v>
          </cell>
          <cell r="H190" t="str">
            <v>Ł5114</v>
          </cell>
          <cell r="K190" t="str">
            <v>T5763</v>
          </cell>
          <cell r="N190" t="str">
            <v>Zofia TOMCZYK (MKS Stal Nowa Dęba)</v>
          </cell>
        </row>
        <row r="192">
          <cell r="B192" t="str">
            <v/>
          </cell>
          <cell r="K192" t="str">
            <v>zwycięzca(cy): 19:21,21:12,21:18</v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B195">
            <v>3</v>
          </cell>
          <cell r="C195" t="str">
            <v>Debel dziewcząt</v>
          </cell>
          <cell r="H195">
            <v>2</v>
          </cell>
          <cell r="I195">
            <v>21</v>
          </cell>
          <cell r="J195">
            <v>4</v>
          </cell>
          <cell r="K195">
            <v>21</v>
          </cell>
          <cell r="P195">
            <v>0.49513888888888885</v>
          </cell>
          <cell r="R195">
            <v>0.49513888888888885</v>
          </cell>
          <cell r="S195" t="str">
            <v>godz.12:00</v>
          </cell>
          <cell r="X195">
            <v>28</v>
          </cell>
          <cell r="Y195" t="str">
            <v>Debel dziewcząt</v>
          </cell>
          <cell r="Z195" t="str">
            <v>J5645</v>
          </cell>
          <cell r="AA195" t="str">
            <v>X0011</v>
          </cell>
          <cell r="AB195" t="str">
            <v>B4244</v>
          </cell>
          <cell r="AC195" t="str">
            <v>D5258</v>
          </cell>
          <cell r="AD195" t="str">
            <v>B4244</v>
          </cell>
          <cell r="AE195" t="str">
            <v>D5258</v>
          </cell>
          <cell r="AF195" t="str">
            <v>21:2,21:4</v>
          </cell>
          <cell r="AG195" t="str">
            <v>2:21,4:21</v>
          </cell>
          <cell r="AH195" t="str">
            <v/>
          </cell>
          <cell r="AI195">
            <v>2</v>
          </cell>
          <cell r="AJ195">
            <v>21</v>
          </cell>
          <cell r="AK195">
            <v>4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Aleksandra JODŁOWSKA (UKS Sokół Ropczyce)</v>
          </cell>
          <cell r="H196" t="str">
            <v>J5645</v>
          </cell>
          <cell r="K196" t="str">
            <v>B4244</v>
          </cell>
          <cell r="N196" t="str">
            <v>Klaudia BUKOWIŃSKA (UMKS Dubiecko)</v>
          </cell>
        </row>
        <row r="197">
          <cell r="A197" t="str">
            <v/>
          </cell>
          <cell r="B197" t="str">
            <v>Patrycja ZAPAŁ (UKS Sokół Ropczyce)</v>
          </cell>
          <cell r="H197" t="str">
            <v>X0011</v>
          </cell>
          <cell r="K197" t="str">
            <v>D5258</v>
          </cell>
          <cell r="N197" t="str">
            <v>Aleksandra DUDZIAK (UMKS Dubiecko)</v>
          </cell>
        </row>
        <row r="199">
          <cell r="B199" t="str">
            <v/>
          </cell>
          <cell r="K199" t="str">
            <v>zwycięzca(cy): 21:2,21:4</v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Debel chłopców</v>
          </cell>
          <cell r="H202">
            <v>21</v>
          </cell>
          <cell r="I202">
            <v>6</v>
          </cell>
          <cell r="J202">
            <v>21</v>
          </cell>
          <cell r="K202">
            <v>3</v>
          </cell>
          <cell r="P202">
            <v>0.49652777777777773</v>
          </cell>
          <cell r="R202">
            <v>0.49652777777777773</v>
          </cell>
          <cell r="S202" t="str">
            <v>godz.12:20</v>
          </cell>
          <cell r="X202">
            <v>29</v>
          </cell>
          <cell r="Y202" t="str">
            <v>Debel chłopców</v>
          </cell>
          <cell r="Z202" t="str">
            <v>K4613</v>
          </cell>
          <cell r="AA202" t="str">
            <v>M4612</v>
          </cell>
          <cell r="AB202" t="str">
            <v>P5709</v>
          </cell>
          <cell r="AC202" t="str">
            <v>W5707</v>
          </cell>
          <cell r="AD202" t="str">
            <v>K4613</v>
          </cell>
          <cell r="AE202" t="str">
            <v>M4612</v>
          </cell>
          <cell r="AF202" t="str">
            <v>21:6,21:3</v>
          </cell>
          <cell r="AG202" t="str">
            <v>6:21,3:21</v>
          </cell>
          <cell r="AH202" t="str">
            <v/>
          </cell>
          <cell r="AI202">
            <v>21</v>
          </cell>
          <cell r="AJ202">
            <v>6</v>
          </cell>
          <cell r="AK202">
            <v>21</v>
          </cell>
          <cell r="AL202">
            <v>3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Jakub KUFEL (UKS Orbitek Straszęcin)</v>
          </cell>
          <cell r="H203" t="str">
            <v>K4613</v>
          </cell>
          <cell r="K203" t="str">
            <v>P5709</v>
          </cell>
          <cell r="N203" t="str">
            <v>Mikołaj POLAŃSKI (----)</v>
          </cell>
        </row>
        <row r="204">
          <cell r="A204" t="str">
            <v/>
          </cell>
          <cell r="B204" t="str">
            <v>Patryk MICHAŁEK (UKS Orbitek Straszęcin)</v>
          </cell>
          <cell r="H204" t="str">
            <v>M4612</v>
          </cell>
          <cell r="K204" t="str">
            <v>W5707</v>
          </cell>
          <cell r="N204" t="str">
            <v>Olaf WARNECKI (----)</v>
          </cell>
        </row>
        <row r="206">
          <cell r="B206" t="str">
            <v>zwycięzca(cy): 21:6,21:3</v>
          </cell>
          <cell r="K206" t="str">
            <v/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B209">
            <v>2</v>
          </cell>
          <cell r="C209" t="str">
            <v>Debel chłopców</v>
          </cell>
          <cell r="H209">
            <v>21</v>
          </cell>
          <cell r="I209">
            <v>11</v>
          </cell>
          <cell r="J209">
            <v>21</v>
          </cell>
          <cell r="K209">
            <v>7</v>
          </cell>
          <cell r="P209">
            <v>0.5361111111111111</v>
          </cell>
          <cell r="R209">
            <v>0.5361111111111111</v>
          </cell>
          <cell r="S209" t="str">
            <v>godz.12:20</v>
          </cell>
          <cell r="X209">
            <v>30</v>
          </cell>
          <cell r="Y209" t="str">
            <v>Debel chłopców</v>
          </cell>
          <cell r="Z209" t="str">
            <v>M5326</v>
          </cell>
          <cell r="AA209" t="str">
            <v>P4530</v>
          </cell>
          <cell r="AB209" t="str">
            <v>R5633</v>
          </cell>
          <cell r="AC209" t="str">
            <v>S5567</v>
          </cell>
          <cell r="AD209" t="str">
            <v>M5326</v>
          </cell>
          <cell r="AE209" t="str">
            <v>P4530</v>
          </cell>
          <cell r="AF209" t="str">
            <v>21:11,21:7</v>
          </cell>
          <cell r="AG209" t="str">
            <v>11:21,7:21</v>
          </cell>
          <cell r="AH209" t="str">
            <v/>
          </cell>
          <cell r="AI209">
            <v>21</v>
          </cell>
          <cell r="AJ209">
            <v>11</v>
          </cell>
          <cell r="AK209">
            <v>21</v>
          </cell>
          <cell r="AL209">
            <v>7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Szymon MACIĄG (UKS Start Widełka)</v>
          </cell>
          <cell r="H210" t="str">
            <v>M5326</v>
          </cell>
          <cell r="K210" t="str">
            <v>R5633</v>
          </cell>
          <cell r="N210" t="str">
            <v>Filip RAMOS (UKSB Volant Mielec)</v>
          </cell>
        </row>
        <row r="211">
          <cell r="A211" t="str">
            <v/>
          </cell>
          <cell r="B211" t="str">
            <v>Krzysztof PŁOCH (UKS Start Widełka)</v>
          </cell>
          <cell r="H211" t="str">
            <v>P4530</v>
          </cell>
          <cell r="K211" t="str">
            <v>S5567</v>
          </cell>
          <cell r="N211" t="str">
            <v>Mikołaj STRAŻ (UKSB Volant Mielec)</v>
          </cell>
        </row>
        <row r="213">
          <cell r="B213" t="str">
            <v>zwycięzca(cy): 21:11,21:7</v>
          </cell>
          <cell r="K213" t="str">
            <v/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B216">
            <v>1</v>
          </cell>
          <cell r="C216" t="str">
            <v>Debel chłopców</v>
          </cell>
          <cell r="H216">
            <v>6</v>
          </cell>
          <cell r="I216">
            <v>21</v>
          </cell>
          <cell r="J216">
            <v>4</v>
          </cell>
          <cell r="K216">
            <v>21</v>
          </cell>
          <cell r="P216">
            <v>0.5256944444444445</v>
          </cell>
          <cell r="R216">
            <v>0.5256944444444445</v>
          </cell>
          <cell r="S216" t="str">
            <v>godz.12:20</v>
          </cell>
          <cell r="X216">
            <v>31</v>
          </cell>
          <cell r="Y216" t="str">
            <v>Debel chłopców</v>
          </cell>
          <cell r="Z216" t="str">
            <v>S5071</v>
          </cell>
          <cell r="AA216" t="str">
            <v>S5556</v>
          </cell>
          <cell r="AB216" t="str">
            <v>L4716</v>
          </cell>
          <cell r="AC216" t="str">
            <v>R4718</v>
          </cell>
          <cell r="AD216" t="str">
            <v>L4716</v>
          </cell>
          <cell r="AE216" t="str">
            <v>R4718</v>
          </cell>
          <cell r="AF216" t="str">
            <v>21:6,21:4</v>
          </cell>
          <cell r="AG216" t="str">
            <v>6:21,4:21</v>
          </cell>
          <cell r="AH216" t="str">
            <v/>
          </cell>
          <cell r="AI216">
            <v>6</v>
          </cell>
          <cell r="AJ216">
            <v>21</v>
          </cell>
          <cell r="AK216">
            <v>4</v>
          </cell>
          <cell r="AL216">
            <v>21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Tobiasz SAŁAGAJ (UKSB Volant Mielec)</v>
          </cell>
          <cell r="H217" t="str">
            <v>S5071</v>
          </cell>
          <cell r="K217" t="str">
            <v>L4716</v>
          </cell>
          <cell r="N217" t="str">
            <v>Rafał LEJKO (MKS Stal Nowa Dęba)</v>
          </cell>
        </row>
        <row r="218">
          <cell r="A218" t="str">
            <v/>
          </cell>
          <cell r="B218" t="str">
            <v>Łukasz SZANTULA (UKSB Volant Mielec)</v>
          </cell>
          <cell r="H218" t="str">
            <v>S5556</v>
          </cell>
          <cell r="K218" t="str">
            <v>R4718</v>
          </cell>
          <cell r="N218" t="str">
            <v>Patryk RÓG (MKS Stal Nowa Dęba)</v>
          </cell>
        </row>
        <row r="220">
          <cell r="B220" t="str">
            <v/>
          </cell>
          <cell r="K220" t="str">
            <v>zwycięzca(cy): 21:6,21:4</v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B223">
            <v>2</v>
          </cell>
          <cell r="C223" t="str">
            <v>Debel chłopców</v>
          </cell>
          <cell r="H223">
            <v>21</v>
          </cell>
          <cell r="I223">
            <v>16</v>
          </cell>
          <cell r="J223">
            <v>25</v>
          </cell>
          <cell r="K223">
            <v>23</v>
          </cell>
          <cell r="P223">
            <v>0.525</v>
          </cell>
          <cell r="R223">
            <v>0.525</v>
          </cell>
          <cell r="S223" t="str">
            <v>godz.12:20</v>
          </cell>
          <cell r="X223">
            <v>32</v>
          </cell>
          <cell r="Y223" t="str">
            <v>Debel chłopców</v>
          </cell>
          <cell r="Z223" t="str">
            <v>M5545</v>
          </cell>
          <cell r="AA223" t="str">
            <v>S4738</v>
          </cell>
          <cell r="AB223" t="str">
            <v>G5058</v>
          </cell>
          <cell r="AC223" t="str">
            <v>G5231</v>
          </cell>
          <cell r="AD223" t="str">
            <v>M5545</v>
          </cell>
          <cell r="AE223" t="str">
            <v>S4738</v>
          </cell>
          <cell r="AF223" t="str">
            <v>21:16,25:23</v>
          </cell>
          <cell r="AG223" t="str">
            <v>16:21,23:25</v>
          </cell>
          <cell r="AH223" t="str">
            <v/>
          </cell>
          <cell r="AI223">
            <v>21</v>
          </cell>
          <cell r="AJ223">
            <v>16</v>
          </cell>
          <cell r="AK223">
            <v>25</v>
          </cell>
          <cell r="AL223">
            <v>23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Wojciech MACHAJ (UKSB Volant Mielec)</v>
          </cell>
          <cell r="H224" t="str">
            <v>M5545</v>
          </cell>
          <cell r="K224" t="str">
            <v>G5058</v>
          </cell>
          <cell r="N224" t="str">
            <v>Wiktor GRZYB (UKS Orbitek Straszęcin)</v>
          </cell>
        </row>
        <row r="225">
          <cell r="A225" t="str">
            <v/>
          </cell>
          <cell r="B225" t="str">
            <v>Patryk STOLARZ (UKSB Volant Mielec)</v>
          </cell>
          <cell r="H225" t="str">
            <v>S4738</v>
          </cell>
          <cell r="K225" t="str">
            <v>G5231</v>
          </cell>
          <cell r="N225" t="str">
            <v>Sebastian GĄSIOR (UKS Orbitek Straszęcin)</v>
          </cell>
        </row>
        <row r="227">
          <cell r="B227" t="str">
            <v>zwycięzca(cy): 21:16,25:23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B230">
            <v>4</v>
          </cell>
          <cell r="C230" t="str">
            <v>Singiel dziewcząt</v>
          </cell>
          <cell r="H230">
            <v>21</v>
          </cell>
          <cell r="I230">
            <v>6</v>
          </cell>
          <cell r="J230">
            <v>21</v>
          </cell>
          <cell r="K230">
            <v>7</v>
          </cell>
          <cell r="P230">
            <v>0.5187499999999999</v>
          </cell>
          <cell r="R230">
            <v>0.5187499999999999</v>
          </cell>
          <cell r="S230" t="str">
            <v>godz.12:40</v>
          </cell>
          <cell r="X230">
            <v>33</v>
          </cell>
          <cell r="Y230" t="str">
            <v>Singiel dziewcząt</v>
          </cell>
          <cell r="Z230" t="str">
            <v>R4591</v>
          </cell>
          <cell r="AA230" t="str">
            <v/>
          </cell>
          <cell r="AB230" t="str">
            <v>B5641</v>
          </cell>
          <cell r="AC230" t="str">
            <v/>
          </cell>
          <cell r="AD230" t="str">
            <v>R4591</v>
          </cell>
          <cell r="AE230" t="str">
            <v/>
          </cell>
          <cell r="AF230" t="str">
            <v>21:6,21:7</v>
          </cell>
          <cell r="AG230" t="str">
            <v>6:21,7:21</v>
          </cell>
          <cell r="AH230" t="str">
            <v/>
          </cell>
          <cell r="AI230">
            <v>21</v>
          </cell>
          <cell r="AJ230">
            <v>6</v>
          </cell>
          <cell r="AK230">
            <v>21</v>
          </cell>
          <cell r="AL230">
            <v>7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Natalia RÓG (MKS Stal Nowa Dęba)</v>
          </cell>
          <cell r="H231" t="str">
            <v>R4591</v>
          </cell>
          <cell r="K231" t="str">
            <v>B5641</v>
          </cell>
          <cell r="N231" t="str">
            <v>Karolina BRZYCKA (UKS Sokół Ropczyce)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>zwycięzca(cy): 21:6,21:7</v>
          </cell>
          <cell r="K234" t="str">
            <v/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B237">
            <v>1</v>
          </cell>
          <cell r="C237" t="str">
            <v>Singiel dziewcząt</v>
          </cell>
          <cell r="H237">
            <v>21</v>
          </cell>
          <cell r="I237">
            <v>10</v>
          </cell>
          <cell r="J237">
            <v>21</v>
          </cell>
          <cell r="K237">
            <v>8</v>
          </cell>
          <cell r="P237">
            <v>0.5159722222222222</v>
          </cell>
          <cell r="R237">
            <v>0.5159722222222222</v>
          </cell>
          <cell r="S237" t="str">
            <v>godz.12:40</v>
          </cell>
          <cell r="X237">
            <v>34</v>
          </cell>
          <cell r="Y237" t="str">
            <v>Singiel dziewcząt</v>
          </cell>
          <cell r="Z237" t="str">
            <v>X0002</v>
          </cell>
          <cell r="AA237" t="str">
            <v/>
          </cell>
          <cell r="AB237" t="str">
            <v>X0010</v>
          </cell>
          <cell r="AC237" t="str">
            <v/>
          </cell>
          <cell r="AD237" t="str">
            <v>X0002</v>
          </cell>
          <cell r="AE237" t="str">
            <v/>
          </cell>
          <cell r="AF237" t="str">
            <v>21:10,21:8</v>
          </cell>
          <cell r="AG237" t="str">
            <v>10:21,8:21</v>
          </cell>
          <cell r="AH237" t="str">
            <v/>
          </cell>
          <cell r="AI237">
            <v>21</v>
          </cell>
          <cell r="AJ237">
            <v>10</v>
          </cell>
          <cell r="AK237">
            <v>21</v>
          </cell>
          <cell r="AL237">
            <v>8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Gabriela FRONT (UMKS Dubiecko)</v>
          </cell>
          <cell r="H238" t="str">
            <v>X0002</v>
          </cell>
          <cell r="K238" t="str">
            <v>X0010</v>
          </cell>
          <cell r="N238" t="str">
            <v>Karolina SZEWC (UKS Refleks Żupawa)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>zwycięzca(cy): 21:10,21:8</v>
          </cell>
          <cell r="K241" t="str">
            <v/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B244">
            <v>4</v>
          </cell>
          <cell r="C244" t="str">
            <v>Singiel dziewcząt</v>
          </cell>
          <cell r="H244">
            <v>15</v>
          </cell>
          <cell r="I244">
            <v>21</v>
          </cell>
          <cell r="J244">
            <v>13</v>
          </cell>
          <cell r="K244">
            <v>21</v>
          </cell>
          <cell r="P244">
            <v>0.5347222222222222</v>
          </cell>
          <cell r="R244">
            <v>0.5347222222222222</v>
          </cell>
          <cell r="S244" t="str">
            <v>godz.12:40</v>
          </cell>
          <cell r="X244">
            <v>35</v>
          </cell>
          <cell r="Y244" t="str">
            <v>Singiel dziewcząt</v>
          </cell>
          <cell r="Z244" t="str">
            <v>B5256</v>
          </cell>
          <cell r="AA244" t="str">
            <v/>
          </cell>
          <cell r="AB244" t="str">
            <v>Ś5230</v>
          </cell>
          <cell r="AC244" t="str">
            <v/>
          </cell>
          <cell r="AD244" t="str">
            <v>Ś5230</v>
          </cell>
          <cell r="AE244" t="str">
            <v/>
          </cell>
          <cell r="AF244" t="str">
            <v>21:15,21:13</v>
          </cell>
          <cell r="AG244" t="str">
            <v>15:21,13:21</v>
          </cell>
          <cell r="AH244" t="str">
            <v/>
          </cell>
          <cell r="AI244">
            <v>15</v>
          </cell>
          <cell r="AJ244">
            <v>21</v>
          </cell>
          <cell r="AK244">
            <v>13</v>
          </cell>
          <cell r="AL244">
            <v>21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Amelia BUKOWIŃSKA (UMKS Dubiecko)</v>
          </cell>
          <cell r="H245" t="str">
            <v>B5256</v>
          </cell>
          <cell r="K245" t="str">
            <v>Ś5230</v>
          </cell>
          <cell r="N245" t="str">
            <v>Klaudia ŚWIĄTEK (UKS Orbitek Straszęcin)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/>
          </cell>
          <cell r="K248" t="str">
            <v>zwycięzca(cy): 21:15,21:13</v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B251">
            <v>2</v>
          </cell>
          <cell r="C251" t="str">
            <v>Singiel dziewcząt</v>
          </cell>
          <cell r="H251">
            <v>21</v>
          </cell>
          <cell r="I251">
            <v>15</v>
          </cell>
          <cell r="J251">
            <v>21</v>
          </cell>
          <cell r="K251">
            <v>16</v>
          </cell>
          <cell r="P251">
            <v>0.5673611111111111</v>
          </cell>
          <cell r="R251">
            <v>0.5673611111111111</v>
          </cell>
          <cell r="S251" t="str">
            <v>godz.12:40</v>
          </cell>
          <cell r="X251">
            <v>36</v>
          </cell>
          <cell r="Y251" t="str">
            <v>Singiel dziewcząt</v>
          </cell>
          <cell r="Z251" t="str">
            <v>D5258</v>
          </cell>
          <cell r="AA251" t="str">
            <v/>
          </cell>
          <cell r="AB251" t="str">
            <v>T5763</v>
          </cell>
          <cell r="AC251" t="str">
            <v/>
          </cell>
          <cell r="AD251" t="str">
            <v>D5258</v>
          </cell>
          <cell r="AE251" t="str">
            <v/>
          </cell>
          <cell r="AF251" t="str">
            <v>21:15,21:16</v>
          </cell>
          <cell r="AG251" t="str">
            <v>15:21,16:21</v>
          </cell>
          <cell r="AH251" t="str">
            <v/>
          </cell>
          <cell r="AI251">
            <v>21</v>
          </cell>
          <cell r="AJ251">
            <v>15</v>
          </cell>
          <cell r="AK251">
            <v>21</v>
          </cell>
          <cell r="AL251">
            <v>16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Aleksandra DUDZIAK (UMKS Dubiecko)</v>
          </cell>
          <cell r="H252" t="str">
            <v>D5258</v>
          </cell>
          <cell r="K252" t="str">
            <v>T5763</v>
          </cell>
          <cell r="N252" t="str">
            <v>Zofia TOMCZYK (MKS Stal Nowa Dęba)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>zwycięzca(cy): 21:15,21:16</v>
          </cell>
          <cell r="K255" t="str">
            <v/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B258">
            <v>3</v>
          </cell>
          <cell r="C258" t="str">
            <v>Singiel dziewcząt</v>
          </cell>
          <cell r="H258">
            <v>21</v>
          </cell>
          <cell r="I258">
            <v>4</v>
          </cell>
          <cell r="J258">
            <v>21</v>
          </cell>
          <cell r="K258">
            <v>2</v>
          </cell>
          <cell r="P258">
            <v>0.5277777777777778</v>
          </cell>
          <cell r="R258">
            <v>0.5277777777777778</v>
          </cell>
          <cell r="S258" t="str">
            <v>godz.13:00</v>
          </cell>
          <cell r="X258">
            <v>37</v>
          </cell>
          <cell r="Y258" t="str">
            <v>Singiel dziewcząt</v>
          </cell>
          <cell r="Z258" t="str">
            <v>W4322</v>
          </cell>
          <cell r="AA258" t="str">
            <v/>
          </cell>
          <cell r="AB258" t="str">
            <v>R5568</v>
          </cell>
          <cell r="AC258" t="str">
            <v/>
          </cell>
          <cell r="AD258" t="str">
            <v>W4322</v>
          </cell>
          <cell r="AE258" t="str">
            <v/>
          </cell>
          <cell r="AF258" t="str">
            <v>21:4,21:2</v>
          </cell>
          <cell r="AG258" t="str">
            <v>4:21,2:21</v>
          </cell>
          <cell r="AH258" t="str">
            <v/>
          </cell>
          <cell r="AI258">
            <v>21</v>
          </cell>
          <cell r="AJ258">
            <v>4</v>
          </cell>
          <cell r="AK258">
            <v>21</v>
          </cell>
          <cell r="AL258">
            <v>2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Paulina WILCZYŃSKA (UKS Orbitek Straszęcin)</v>
          </cell>
          <cell r="H259" t="str">
            <v>W4322</v>
          </cell>
          <cell r="K259" t="str">
            <v>R5568</v>
          </cell>
          <cell r="N259" t="str">
            <v>Oliwia RYBIŃSKA (UKSB Volant Mielec)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21:4,21:2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B265">
            <v>3</v>
          </cell>
          <cell r="C265" t="str">
            <v>Singiel dziewcząt</v>
          </cell>
          <cell r="H265">
            <v>21</v>
          </cell>
          <cell r="I265">
            <v>14</v>
          </cell>
          <cell r="J265">
            <v>21</v>
          </cell>
          <cell r="K265">
            <v>11</v>
          </cell>
          <cell r="P265">
            <v>0.5409722222222222</v>
          </cell>
          <cell r="R265">
            <v>0.5409722222222222</v>
          </cell>
          <cell r="S265" t="str">
            <v>godz.13:00</v>
          </cell>
          <cell r="X265">
            <v>38</v>
          </cell>
          <cell r="Y265" t="str">
            <v>Singiel dziewcząt</v>
          </cell>
          <cell r="Z265" t="str">
            <v>M5644</v>
          </cell>
          <cell r="AA265" t="str">
            <v/>
          </cell>
          <cell r="AB265" t="str">
            <v>C5328</v>
          </cell>
          <cell r="AC265" t="str">
            <v/>
          </cell>
          <cell r="AD265" t="str">
            <v>M5644</v>
          </cell>
          <cell r="AE265" t="str">
            <v/>
          </cell>
          <cell r="AF265" t="str">
            <v>21:14,21:11</v>
          </cell>
          <cell r="AG265" t="str">
            <v>14:21,11:21</v>
          </cell>
          <cell r="AH265" t="str">
            <v/>
          </cell>
          <cell r="AI265">
            <v>21</v>
          </cell>
          <cell r="AJ265">
            <v>14</v>
          </cell>
          <cell r="AK265">
            <v>21</v>
          </cell>
          <cell r="AL265">
            <v>11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Patrycja MARCHUT (UKS Sokół Ropczyce)</v>
          </cell>
          <cell r="H266" t="str">
            <v>M5644</v>
          </cell>
          <cell r="K266" t="str">
            <v>C5328</v>
          </cell>
          <cell r="N266" t="str">
            <v>Ewelina CZERWIŃSKA (UKS Jagiellonka Medyka)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>zwycięzca(cy): 21:14,21:11</v>
          </cell>
          <cell r="K269" t="str">
            <v/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Singiel dziewcząt</v>
          </cell>
          <cell r="H272">
            <v>21</v>
          </cell>
          <cell r="I272">
            <v>0</v>
          </cell>
          <cell r="J272">
            <v>21</v>
          </cell>
          <cell r="K272">
            <v>0</v>
          </cell>
          <cell r="R272">
            <v>0</v>
          </cell>
          <cell r="S272" t="str">
            <v>godz.13:00</v>
          </cell>
          <cell r="X272">
            <v>39</v>
          </cell>
          <cell r="Y272" t="str">
            <v>Singiel dziewcząt</v>
          </cell>
          <cell r="Z272" t="str">
            <v>J5645</v>
          </cell>
          <cell r="AA272" t="str">
            <v/>
          </cell>
          <cell r="AB272" t="str">
            <v>S5235</v>
          </cell>
          <cell r="AC272" t="str">
            <v/>
          </cell>
          <cell r="AD272" t="str">
            <v>J5645</v>
          </cell>
          <cell r="AE272" t="str">
            <v/>
          </cell>
          <cell r="AF272" t="str">
            <v>21:0,21:0</v>
          </cell>
          <cell r="AG272" t="str">
            <v>0:21,0:21</v>
          </cell>
          <cell r="AH272" t="str">
            <v/>
          </cell>
          <cell r="AI272">
            <v>21</v>
          </cell>
          <cell r="AJ272">
            <v>0</v>
          </cell>
          <cell r="AK272">
            <v>21</v>
          </cell>
          <cell r="AL272">
            <v>0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Aleksandra JODŁOWSKA (UKS Sokół Ropczyce)</v>
          </cell>
          <cell r="H273" t="str">
            <v>J5645</v>
          </cell>
          <cell r="K273" t="str">
            <v>S5235</v>
          </cell>
          <cell r="N273" t="str">
            <v>Wiktoria SOWA (UKS Orbitek Straszęcin)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>zwycięzca(cy): 21:0,21:0</v>
          </cell>
          <cell r="K276" t="str">
            <v/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B279">
            <v>4</v>
          </cell>
          <cell r="C279" t="str">
            <v>Singiel dziewcząt</v>
          </cell>
          <cell r="H279">
            <v>21</v>
          </cell>
          <cell r="I279">
            <v>11</v>
          </cell>
          <cell r="J279">
            <v>21</v>
          </cell>
          <cell r="K279">
            <v>5</v>
          </cell>
          <cell r="P279">
            <v>0.545138888888889</v>
          </cell>
          <cell r="R279">
            <v>0.545138888888889</v>
          </cell>
          <cell r="S279" t="str">
            <v>godz.13:00</v>
          </cell>
          <cell r="X279">
            <v>40</v>
          </cell>
          <cell r="Y279" t="str">
            <v>Singiel dziewcząt</v>
          </cell>
          <cell r="Z279" t="str">
            <v>D5052</v>
          </cell>
          <cell r="AA279" t="str">
            <v/>
          </cell>
          <cell r="AB279" t="str">
            <v>W5396</v>
          </cell>
          <cell r="AC279" t="str">
            <v/>
          </cell>
          <cell r="AD279" t="str">
            <v>D5052</v>
          </cell>
          <cell r="AE279" t="str">
            <v/>
          </cell>
          <cell r="AF279" t="str">
            <v>21:11,21:5</v>
          </cell>
          <cell r="AG279" t="str">
            <v>11:21,5:21</v>
          </cell>
          <cell r="AH279" t="str">
            <v/>
          </cell>
          <cell r="AI279">
            <v>21</v>
          </cell>
          <cell r="AJ279">
            <v>11</v>
          </cell>
          <cell r="AK279">
            <v>21</v>
          </cell>
          <cell r="AL279">
            <v>5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Patrycja DOMAŃSKA (----)</v>
          </cell>
          <cell r="H280" t="str">
            <v>D5052</v>
          </cell>
          <cell r="K280" t="str">
            <v>W5396</v>
          </cell>
          <cell r="N280" t="str">
            <v>Klaudia WILK (UKS Jagiellonka Medyka)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>zwycięzca(cy): 21:11,21:5</v>
          </cell>
          <cell r="K283" t="str">
            <v/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B286">
            <v>2</v>
          </cell>
          <cell r="C286" t="str">
            <v>Singiel dziewcząt</v>
          </cell>
          <cell r="H286">
            <v>21</v>
          </cell>
          <cell r="I286">
            <v>3</v>
          </cell>
          <cell r="J286">
            <v>21</v>
          </cell>
          <cell r="K286">
            <v>2</v>
          </cell>
          <cell r="P286">
            <v>0.5444444444444444</v>
          </cell>
          <cell r="R286">
            <v>0.5444444444444444</v>
          </cell>
          <cell r="S286" t="str">
            <v>godz.13:20</v>
          </cell>
          <cell r="X286">
            <v>41</v>
          </cell>
          <cell r="Y286" t="str">
            <v>Singiel dziewcząt</v>
          </cell>
          <cell r="Z286" t="str">
            <v>B4244</v>
          </cell>
          <cell r="AA286" t="str">
            <v/>
          </cell>
          <cell r="AB286" t="str">
            <v>X0009</v>
          </cell>
          <cell r="AC286" t="str">
            <v/>
          </cell>
          <cell r="AD286" t="str">
            <v>B4244</v>
          </cell>
          <cell r="AE286" t="str">
            <v/>
          </cell>
          <cell r="AF286" t="str">
            <v>21:3,21:2</v>
          </cell>
          <cell r="AG286" t="str">
            <v>3:21,2:21</v>
          </cell>
          <cell r="AH286" t="str">
            <v/>
          </cell>
          <cell r="AI286">
            <v>21</v>
          </cell>
          <cell r="AJ286">
            <v>3</v>
          </cell>
          <cell r="AK286">
            <v>21</v>
          </cell>
          <cell r="AL286">
            <v>2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Klaudia BUKOWIŃSKA (UMKS Dubiecko)</v>
          </cell>
          <cell r="H287" t="str">
            <v>B4244</v>
          </cell>
          <cell r="K287" t="str">
            <v>X0009</v>
          </cell>
          <cell r="N287" t="str">
            <v>Izabela LASOTA (UKS Refleks Żupawa)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>zwycięzca(cy): 21:3,21:2</v>
          </cell>
          <cell r="K290" t="str">
            <v/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B293">
            <v>3</v>
          </cell>
          <cell r="C293" t="str">
            <v>Singiel dziewcząt</v>
          </cell>
          <cell r="H293">
            <v>21</v>
          </cell>
          <cell r="I293">
            <v>11</v>
          </cell>
          <cell r="J293">
            <v>21</v>
          </cell>
          <cell r="K293">
            <v>7</v>
          </cell>
          <cell r="P293">
            <v>0.5555555555555556</v>
          </cell>
          <cell r="R293">
            <v>0.5555555555555556</v>
          </cell>
          <cell r="S293" t="str">
            <v>godz.13:20</v>
          </cell>
          <cell r="X293">
            <v>42</v>
          </cell>
          <cell r="Y293" t="str">
            <v>Singiel dziewcząt</v>
          </cell>
          <cell r="Z293" t="str">
            <v>S5229</v>
          </cell>
          <cell r="AA293" t="str">
            <v/>
          </cell>
          <cell r="AB293" t="str">
            <v>X0013</v>
          </cell>
          <cell r="AC293" t="str">
            <v/>
          </cell>
          <cell r="AD293" t="str">
            <v>S5229</v>
          </cell>
          <cell r="AE293" t="str">
            <v/>
          </cell>
          <cell r="AF293" t="str">
            <v>21:11,21:7</v>
          </cell>
          <cell r="AG293" t="str">
            <v>11:21,7:21</v>
          </cell>
          <cell r="AH293" t="str">
            <v/>
          </cell>
          <cell r="AI293">
            <v>21</v>
          </cell>
          <cell r="AJ293">
            <v>11</v>
          </cell>
          <cell r="AK293">
            <v>21</v>
          </cell>
          <cell r="AL293">
            <v>7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Joanna SZERSZEŃ (UKS Orbitek Straszęcin)</v>
          </cell>
          <cell r="H294" t="str">
            <v>S5229</v>
          </cell>
          <cell r="K294" t="str">
            <v>X0013</v>
          </cell>
          <cell r="N294" t="str">
            <v>Gabriela ZAWISZA (UKS Sokół Ropczyce)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>zwycięzca(cy): 21:11,21:7</v>
          </cell>
          <cell r="K297" t="str">
            <v/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B300">
            <v>2</v>
          </cell>
          <cell r="C300" t="str">
            <v>Singiel dziewcząt</v>
          </cell>
          <cell r="H300">
            <v>21</v>
          </cell>
          <cell r="I300">
            <v>5</v>
          </cell>
          <cell r="J300">
            <v>21</v>
          </cell>
          <cell r="K300">
            <v>5</v>
          </cell>
          <cell r="P300">
            <v>0.5527777777777778</v>
          </cell>
          <cell r="R300">
            <v>0.5527777777777778</v>
          </cell>
          <cell r="S300" t="str">
            <v>godz.13:20</v>
          </cell>
          <cell r="X300">
            <v>43</v>
          </cell>
          <cell r="Y300" t="str">
            <v>Singiel dziewcząt</v>
          </cell>
          <cell r="Z300" t="str">
            <v>G3411</v>
          </cell>
          <cell r="AA300" t="str">
            <v/>
          </cell>
          <cell r="AB300" t="str">
            <v>H5558</v>
          </cell>
          <cell r="AC300" t="str">
            <v/>
          </cell>
          <cell r="AD300" t="str">
            <v>G3411</v>
          </cell>
          <cell r="AE300" t="str">
            <v/>
          </cell>
          <cell r="AF300" t="str">
            <v>21:5,21:5</v>
          </cell>
          <cell r="AG300" t="str">
            <v>5:21,5:21</v>
          </cell>
          <cell r="AH300" t="str">
            <v/>
          </cell>
          <cell r="AI300">
            <v>21</v>
          </cell>
          <cell r="AJ300">
            <v>5</v>
          </cell>
          <cell r="AK300">
            <v>21</v>
          </cell>
          <cell r="AL300">
            <v>5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Magdalena GOLENIA (UKS Sokół Ropczyce)</v>
          </cell>
          <cell r="H301" t="str">
            <v>G3411</v>
          </cell>
          <cell r="K301" t="str">
            <v>H5558</v>
          </cell>
          <cell r="N301" t="str">
            <v>Natalia HAŁATA (UKSB Volant Mielec)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>zwycięzca(cy): 21:5,21:5</v>
          </cell>
          <cell r="K304" t="str">
            <v/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B307">
            <v>4</v>
          </cell>
          <cell r="C307" t="str">
            <v>Singiel dziewcząt</v>
          </cell>
          <cell r="H307">
            <v>21</v>
          </cell>
          <cell r="I307">
            <v>17</v>
          </cell>
          <cell r="J307">
            <v>16</v>
          </cell>
          <cell r="K307">
            <v>21</v>
          </cell>
          <cell r="L307">
            <v>18</v>
          </cell>
          <cell r="M307">
            <v>21</v>
          </cell>
          <cell r="P307">
            <v>0.5701388888888889</v>
          </cell>
          <cell r="R307">
            <v>0.5701388888888889</v>
          </cell>
          <cell r="S307" t="str">
            <v>godz.13:20</v>
          </cell>
          <cell r="X307">
            <v>44</v>
          </cell>
          <cell r="Y307" t="str">
            <v>Singiel dziewcząt</v>
          </cell>
          <cell r="Z307" t="str">
            <v>K5780</v>
          </cell>
          <cell r="AA307" t="str">
            <v/>
          </cell>
          <cell r="AB307" t="str">
            <v>K5631</v>
          </cell>
          <cell r="AC307" t="str">
            <v/>
          </cell>
          <cell r="AD307" t="str">
            <v>K5631</v>
          </cell>
          <cell r="AE307" t="str">
            <v/>
          </cell>
          <cell r="AF307" t="str">
            <v>17:21,21:16,21:18</v>
          </cell>
          <cell r="AG307" t="str">
            <v>21:17,16:21,18:21</v>
          </cell>
          <cell r="AH307" t="str">
            <v/>
          </cell>
          <cell r="AI307">
            <v>21</v>
          </cell>
          <cell r="AJ307">
            <v>17</v>
          </cell>
          <cell r="AK307">
            <v>16</v>
          </cell>
          <cell r="AL307">
            <v>21</v>
          </cell>
          <cell r="AM307">
            <v>18</v>
          </cell>
          <cell r="AN307">
            <v>21</v>
          </cell>
        </row>
        <row r="308">
          <cell r="A308" t="str">
            <v/>
          </cell>
          <cell r="B308" t="str">
            <v>Klaudia KOSTRZYCKA (MKS Stal Nowa Dęba)</v>
          </cell>
          <cell r="H308" t="str">
            <v>K5780</v>
          </cell>
          <cell r="K308" t="str">
            <v>K5631</v>
          </cell>
          <cell r="N308" t="str">
            <v>Sara KACZMARZYK (UKS Jagiellonka Medyka)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/>
          </cell>
          <cell r="K311" t="str">
            <v>zwycięzca(cy): 17:21,21:16,21:18</v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B314">
            <v>1</v>
          </cell>
          <cell r="C314" t="str">
            <v>Singiel chłopców</v>
          </cell>
          <cell r="H314">
            <v>21</v>
          </cell>
          <cell r="I314">
            <v>12</v>
          </cell>
          <cell r="J314">
            <v>21</v>
          </cell>
          <cell r="K314">
            <v>6</v>
          </cell>
          <cell r="P314">
            <v>0.55625</v>
          </cell>
          <cell r="R314">
            <v>0.55625</v>
          </cell>
          <cell r="S314" t="str">
            <v>godz.13:40</v>
          </cell>
          <cell r="X314">
            <v>45</v>
          </cell>
          <cell r="Y314" t="str">
            <v>Singiel chłopców</v>
          </cell>
          <cell r="Z314" t="str">
            <v>K4613</v>
          </cell>
          <cell r="AA314" t="str">
            <v/>
          </cell>
          <cell r="AB314" t="str">
            <v>X0008</v>
          </cell>
          <cell r="AC314" t="str">
            <v/>
          </cell>
          <cell r="AD314" t="str">
            <v>K4613</v>
          </cell>
          <cell r="AE314" t="str">
            <v/>
          </cell>
          <cell r="AF314" t="str">
            <v>21:12,21:6</v>
          </cell>
          <cell r="AG314" t="str">
            <v>12:21,6:21</v>
          </cell>
          <cell r="AH314" t="str">
            <v/>
          </cell>
          <cell r="AI314">
            <v>21</v>
          </cell>
          <cell r="AJ314">
            <v>12</v>
          </cell>
          <cell r="AK314">
            <v>21</v>
          </cell>
          <cell r="AL314">
            <v>6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Jakub KUFEL (UKS Orbitek Straszęcin)</v>
          </cell>
          <cell r="H315" t="str">
            <v>K4613</v>
          </cell>
          <cell r="K315" t="str">
            <v>X0008</v>
          </cell>
          <cell r="N315" t="str">
            <v>Mateusz SZALKA (UKS Refleks Żupawa)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>zwycięzca(cy): 21:12,21:6</v>
          </cell>
          <cell r="K318" t="str">
            <v/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B321">
            <v>3</v>
          </cell>
          <cell r="C321" t="str">
            <v>Singiel chłopców</v>
          </cell>
          <cell r="H321">
            <v>21</v>
          </cell>
          <cell r="I321">
            <v>16</v>
          </cell>
          <cell r="J321">
            <v>21</v>
          </cell>
          <cell r="K321">
            <v>17</v>
          </cell>
          <cell r="P321">
            <v>0.5694444444444444</v>
          </cell>
          <cell r="R321">
            <v>0.5694444444444444</v>
          </cell>
          <cell r="S321" t="str">
            <v>godz.13:40</v>
          </cell>
          <cell r="X321">
            <v>46</v>
          </cell>
          <cell r="Y321" t="str">
            <v>Singiel chłopców</v>
          </cell>
          <cell r="Z321" t="str">
            <v>K5204</v>
          </cell>
          <cell r="AA321" t="str">
            <v/>
          </cell>
          <cell r="AB321" t="str">
            <v>C5791</v>
          </cell>
          <cell r="AC321" t="str">
            <v/>
          </cell>
          <cell r="AD321" t="str">
            <v>K5204</v>
          </cell>
          <cell r="AE321" t="str">
            <v/>
          </cell>
          <cell r="AF321" t="str">
            <v>21:16,21:17</v>
          </cell>
          <cell r="AG321" t="str">
            <v>16:21,17:21</v>
          </cell>
          <cell r="AH321" t="str">
            <v/>
          </cell>
          <cell r="AI321">
            <v>21</v>
          </cell>
          <cell r="AJ321">
            <v>16</v>
          </cell>
          <cell r="AK321">
            <v>21</v>
          </cell>
          <cell r="AL321">
            <v>17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Patryk KRUPCZAK (UKS Aktywna Piątka Przemyśl)</v>
          </cell>
          <cell r="H322" t="str">
            <v>K5204</v>
          </cell>
          <cell r="K322" t="str">
            <v>C5791</v>
          </cell>
          <cell r="N322" t="str">
            <v>Kasper CURZYTEK (UKS Sokół Ropczyce)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21:16,21:17</v>
          </cell>
          <cell r="K325" t="str">
            <v/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B328">
            <v>1</v>
          </cell>
          <cell r="C328" t="str">
            <v>Singiel chłopców</v>
          </cell>
          <cell r="H328">
            <v>21</v>
          </cell>
          <cell r="I328">
            <v>5</v>
          </cell>
          <cell r="J328">
            <v>21</v>
          </cell>
          <cell r="K328">
            <v>6</v>
          </cell>
          <cell r="P328">
            <v>0.5652777777777778</v>
          </cell>
          <cell r="R328">
            <v>0.5652777777777778</v>
          </cell>
          <cell r="S328" t="str">
            <v>godz.13:40</v>
          </cell>
          <cell r="X328">
            <v>47</v>
          </cell>
          <cell r="Y328" t="str">
            <v>Singiel chłopców</v>
          </cell>
          <cell r="Z328" t="str">
            <v>P4530</v>
          </cell>
          <cell r="AA328" t="str">
            <v/>
          </cell>
          <cell r="AB328" t="str">
            <v>S5697</v>
          </cell>
          <cell r="AC328" t="str">
            <v/>
          </cell>
          <cell r="AD328" t="str">
            <v>P4530</v>
          </cell>
          <cell r="AE328" t="str">
            <v/>
          </cell>
          <cell r="AF328" t="str">
            <v>21:5,21:6</v>
          </cell>
          <cell r="AG328" t="str">
            <v>5:21,6:21</v>
          </cell>
          <cell r="AH328" t="str">
            <v/>
          </cell>
          <cell r="AI328">
            <v>21</v>
          </cell>
          <cell r="AJ328">
            <v>5</v>
          </cell>
          <cell r="AK328">
            <v>21</v>
          </cell>
          <cell r="AL328">
            <v>6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Krzysztof PŁOCH (UKS Start Widełka)</v>
          </cell>
          <cell r="H329" t="str">
            <v>P4530</v>
          </cell>
          <cell r="K329" t="str">
            <v>S5697</v>
          </cell>
          <cell r="N329" t="str">
            <v>Kuba SITEK (----)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>zwycięzca(cy): 21:5,21:6</v>
          </cell>
          <cell r="K332" t="str">
            <v/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B335">
            <v>1</v>
          </cell>
          <cell r="C335" t="str">
            <v>Singiel chłopców</v>
          </cell>
          <cell r="H335">
            <v>21</v>
          </cell>
          <cell r="I335">
            <v>13</v>
          </cell>
          <cell r="J335">
            <v>21</v>
          </cell>
          <cell r="K335">
            <v>7</v>
          </cell>
          <cell r="P335">
            <v>0.5777777777777778</v>
          </cell>
          <cell r="R335">
            <v>0.5777777777777778</v>
          </cell>
          <cell r="S335" t="str">
            <v>godz.13:40</v>
          </cell>
          <cell r="X335">
            <v>48</v>
          </cell>
          <cell r="Y335" t="str">
            <v>Singiel chłopców</v>
          </cell>
          <cell r="Z335" t="str">
            <v>G5058</v>
          </cell>
          <cell r="AA335" t="str">
            <v/>
          </cell>
          <cell r="AB335" t="str">
            <v>X0014</v>
          </cell>
          <cell r="AC335" t="str">
            <v/>
          </cell>
          <cell r="AD335" t="str">
            <v>G5058</v>
          </cell>
          <cell r="AE335" t="str">
            <v/>
          </cell>
          <cell r="AF335" t="str">
            <v>21:13,21:7</v>
          </cell>
          <cell r="AG335" t="str">
            <v>13:21,7:21</v>
          </cell>
          <cell r="AH335" t="str">
            <v/>
          </cell>
          <cell r="AI335">
            <v>21</v>
          </cell>
          <cell r="AJ335">
            <v>13</v>
          </cell>
          <cell r="AK335">
            <v>21</v>
          </cell>
          <cell r="AL335">
            <v>7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Wiktor GRZYB (UKS Orbitek Straszęcin)</v>
          </cell>
          <cell r="H336" t="str">
            <v>G5058</v>
          </cell>
          <cell r="K336" t="str">
            <v>X0014</v>
          </cell>
          <cell r="N336" t="str">
            <v>Dawid STOLARSKI (MKS Stal Nowa Dęba)</v>
          </cell>
        </row>
        <row r="337">
          <cell r="A337" t="str">
            <v/>
          </cell>
          <cell r="B337" t="str">
            <v/>
          </cell>
          <cell r="H337" t="str">
            <v/>
          </cell>
          <cell r="K337" t="str">
            <v/>
          </cell>
          <cell r="N337" t="str">
            <v/>
          </cell>
        </row>
        <row r="339">
          <cell r="B339" t="str">
            <v>zwycięzca(cy): 21:13,21:7</v>
          </cell>
          <cell r="K339" t="str">
            <v/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B342">
            <v>2</v>
          </cell>
          <cell r="C342" t="str">
            <v>Singiel chłopców</v>
          </cell>
          <cell r="H342">
            <v>21</v>
          </cell>
          <cell r="I342">
            <v>14</v>
          </cell>
          <cell r="J342">
            <v>21</v>
          </cell>
          <cell r="K342">
            <v>18</v>
          </cell>
          <cell r="P342">
            <v>0.5819444444444445</v>
          </cell>
          <cell r="R342">
            <v>0.5819444444444445</v>
          </cell>
          <cell r="S342" t="str">
            <v>godz.14:00</v>
          </cell>
          <cell r="X342">
            <v>49</v>
          </cell>
          <cell r="Y342" t="str">
            <v>Singiel chłopców</v>
          </cell>
          <cell r="Z342" t="str">
            <v>S5261</v>
          </cell>
          <cell r="AA342" t="str">
            <v/>
          </cell>
          <cell r="AB342" t="str">
            <v>M5545</v>
          </cell>
          <cell r="AC342" t="str">
            <v/>
          </cell>
          <cell r="AD342" t="str">
            <v>S5261</v>
          </cell>
          <cell r="AE342" t="str">
            <v/>
          </cell>
          <cell r="AF342" t="str">
            <v>21:14,21:18</v>
          </cell>
          <cell r="AG342" t="str">
            <v>14:21,18:21</v>
          </cell>
          <cell r="AH342" t="str">
            <v/>
          </cell>
          <cell r="AI342">
            <v>21</v>
          </cell>
          <cell r="AJ342">
            <v>14</v>
          </cell>
          <cell r="AK342">
            <v>21</v>
          </cell>
          <cell r="AL342">
            <v>18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Jakub SUSZYŃSKI (MKS Stal Nowa Dęba)</v>
          </cell>
          <cell r="H343" t="str">
            <v>S5261</v>
          </cell>
          <cell r="K343" t="str">
            <v>M5545</v>
          </cell>
          <cell r="N343" t="str">
            <v>Wojciech MACHAJ (UKSB Volant Mielec)</v>
          </cell>
        </row>
        <row r="344">
          <cell r="A344" t="str">
            <v/>
          </cell>
          <cell r="B344" t="str">
            <v/>
          </cell>
          <cell r="H344" t="str">
            <v/>
          </cell>
          <cell r="K344" t="str">
            <v/>
          </cell>
          <cell r="N344" t="str">
            <v/>
          </cell>
        </row>
        <row r="346">
          <cell r="B346" t="str">
            <v>zwycięzca(cy): 21:14,21:18</v>
          </cell>
          <cell r="K346" t="str">
            <v/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Singiel chłopców</v>
          </cell>
          <cell r="H349">
            <v>0</v>
          </cell>
          <cell r="I349">
            <v>21</v>
          </cell>
          <cell r="J349">
            <v>0</v>
          </cell>
          <cell r="K349">
            <v>21</v>
          </cell>
          <cell r="R349">
            <v>0</v>
          </cell>
          <cell r="S349" t="str">
            <v>godz.14:00</v>
          </cell>
          <cell r="X349">
            <v>50</v>
          </cell>
          <cell r="Y349" t="str">
            <v>Singiel chłopców</v>
          </cell>
          <cell r="Z349" t="str">
            <v>K4981</v>
          </cell>
          <cell r="AA349" t="str">
            <v/>
          </cell>
          <cell r="AB349" t="str">
            <v>W5707</v>
          </cell>
          <cell r="AC349" t="str">
            <v/>
          </cell>
          <cell r="AD349" t="str">
            <v>W5707</v>
          </cell>
          <cell r="AE349" t="str">
            <v/>
          </cell>
          <cell r="AF349" t="str">
            <v>21:0,21:0</v>
          </cell>
          <cell r="AG349" t="str">
            <v>0:21,0:21</v>
          </cell>
          <cell r="AH349" t="str">
            <v/>
          </cell>
          <cell r="AI349">
            <v>0</v>
          </cell>
          <cell r="AJ349">
            <v>21</v>
          </cell>
          <cell r="AK349">
            <v>0</v>
          </cell>
          <cell r="AL349">
            <v>21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Michał KOSZTYŁO (UKS Orbitek Straszęcin)</v>
          </cell>
          <cell r="H350" t="str">
            <v>K4981</v>
          </cell>
          <cell r="K350" t="str">
            <v>W5707</v>
          </cell>
          <cell r="N350" t="str">
            <v>Olaf WARNECKI (----)</v>
          </cell>
        </row>
        <row r="351">
          <cell r="A351" t="str">
            <v/>
          </cell>
          <cell r="B351" t="str">
            <v/>
          </cell>
          <cell r="H351" t="str">
            <v/>
          </cell>
          <cell r="K351" t="str">
            <v/>
          </cell>
          <cell r="N351" t="str">
            <v/>
          </cell>
        </row>
        <row r="353">
          <cell r="B353" t="str">
            <v/>
          </cell>
          <cell r="K353" t="str">
            <v>zwycięzca(cy): 21:0,21:0</v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B356">
            <v>3</v>
          </cell>
          <cell r="C356" t="str">
            <v>Singiel chłopców</v>
          </cell>
          <cell r="H356">
            <v>5</v>
          </cell>
          <cell r="I356">
            <v>21</v>
          </cell>
          <cell r="J356">
            <v>9</v>
          </cell>
          <cell r="K356">
            <v>21</v>
          </cell>
          <cell r="P356">
            <v>0.579861111111111</v>
          </cell>
          <cell r="R356">
            <v>0.579861111111111</v>
          </cell>
          <cell r="S356" t="str">
            <v>godz.14:00</v>
          </cell>
          <cell r="X356">
            <v>51</v>
          </cell>
          <cell r="Y356" t="str">
            <v>Singiel chłopców</v>
          </cell>
          <cell r="Z356" t="str">
            <v>K5228</v>
          </cell>
          <cell r="AA356" t="str">
            <v/>
          </cell>
          <cell r="AB356" t="str">
            <v>X0007</v>
          </cell>
          <cell r="AC356" t="str">
            <v/>
          </cell>
          <cell r="AD356" t="str">
            <v>X0007</v>
          </cell>
          <cell r="AE356" t="str">
            <v/>
          </cell>
          <cell r="AF356" t="str">
            <v>21:5,21:9</v>
          </cell>
          <cell r="AG356" t="str">
            <v>5:21,9:21</v>
          </cell>
          <cell r="AH356" t="str">
            <v/>
          </cell>
          <cell r="AI356">
            <v>5</v>
          </cell>
          <cell r="AJ356">
            <v>21</v>
          </cell>
          <cell r="AK356">
            <v>9</v>
          </cell>
          <cell r="AL356">
            <v>21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Konrad KRYSTEK (UKS Orbitek Straszęcin)</v>
          </cell>
          <cell r="H357" t="str">
            <v>K5228</v>
          </cell>
          <cell r="K357" t="str">
            <v>X0007</v>
          </cell>
          <cell r="N357" t="str">
            <v>Mateusz MYSZKA (UKS Refleks Żupawa)</v>
          </cell>
        </row>
        <row r="358">
          <cell r="A358" t="str">
            <v/>
          </cell>
          <cell r="B358" t="str">
            <v/>
          </cell>
          <cell r="H358" t="str">
            <v/>
          </cell>
          <cell r="K358" t="str">
            <v/>
          </cell>
          <cell r="N358" t="str">
            <v/>
          </cell>
        </row>
        <row r="360">
          <cell r="B360" t="str">
            <v/>
          </cell>
          <cell r="K360" t="str">
            <v>zwycięzca(cy): 21:5,21:9</v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B363">
            <v>4</v>
          </cell>
          <cell r="C363" t="str">
            <v>Singiel chłopców</v>
          </cell>
          <cell r="H363">
            <v>21</v>
          </cell>
          <cell r="I363">
            <v>5</v>
          </cell>
          <cell r="J363">
            <v>21</v>
          </cell>
          <cell r="K363">
            <v>3</v>
          </cell>
          <cell r="P363">
            <v>0.5805555555555556</v>
          </cell>
          <cell r="R363">
            <v>0.5805555555555556</v>
          </cell>
          <cell r="S363" t="str">
            <v>godz.14:00</v>
          </cell>
          <cell r="X363">
            <v>52</v>
          </cell>
          <cell r="Y363" t="str">
            <v>Singiel chłopców</v>
          </cell>
          <cell r="Z363" t="str">
            <v>K5180</v>
          </cell>
          <cell r="AA363" t="str">
            <v/>
          </cell>
          <cell r="AB363" t="str">
            <v>P5709</v>
          </cell>
          <cell r="AC363" t="str">
            <v/>
          </cell>
          <cell r="AD363" t="str">
            <v>K5180</v>
          </cell>
          <cell r="AE363" t="str">
            <v/>
          </cell>
          <cell r="AF363" t="str">
            <v>21:5,21:3</v>
          </cell>
          <cell r="AG363" t="str">
            <v>5:21,3:21</v>
          </cell>
          <cell r="AH363" t="str">
            <v/>
          </cell>
          <cell r="AI363">
            <v>21</v>
          </cell>
          <cell r="AJ363">
            <v>5</v>
          </cell>
          <cell r="AK363">
            <v>21</v>
          </cell>
          <cell r="AL363">
            <v>3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Patryk KORDEK (UKS Aktywna Piątka Przemyśl)</v>
          </cell>
          <cell r="H364" t="str">
            <v>K5180</v>
          </cell>
          <cell r="K364" t="str">
            <v>P5709</v>
          </cell>
          <cell r="N364" t="str">
            <v>Mikołaj POLAŃSKI (----)</v>
          </cell>
        </row>
        <row r="365">
          <cell r="A365" t="str">
            <v/>
          </cell>
          <cell r="B365" t="str">
            <v/>
          </cell>
          <cell r="H365" t="str">
            <v/>
          </cell>
          <cell r="K365" t="str">
            <v/>
          </cell>
          <cell r="N365" t="str">
            <v/>
          </cell>
        </row>
        <row r="367">
          <cell r="B367" t="str">
            <v>zwycięzca(cy): 21:5,21:3</v>
          </cell>
          <cell r="K367" t="str">
            <v/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B370">
            <v>1</v>
          </cell>
          <cell r="C370" t="str">
            <v>Singiel dziewcząt</v>
          </cell>
          <cell r="H370">
            <v>21</v>
          </cell>
          <cell r="I370">
            <v>3</v>
          </cell>
          <cell r="J370">
            <v>21</v>
          </cell>
          <cell r="K370">
            <v>2</v>
          </cell>
          <cell r="P370">
            <v>0.5861111111111111</v>
          </cell>
          <cell r="R370">
            <v>0.5861111111111111</v>
          </cell>
          <cell r="S370" t="str">
            <v>godz.14:20</v>
          </cell>
          <cell r="X370">
            <v>53</v>
          </cell>
          <cell r="Y370" t="str">
            <v>Singiel dziewcząt</v>
          </cell>
          <cell r="Z370" t="str">
            <v>R4591</v>
          </cell>
          <cell r="AA370" t="str">
            <v/>
          </cell>
          <cell r="AB370" t="str">
            <v>X0010</v>
          </cell>
          <cell r="AC370" t="str">
            <v/>
          </cell>
          <cell r="AD370" t="str">
            <v>R4591</v>
          </cell>
          <cell r="AE370" t="str">
            <v/>
          </cell>
          <cell r="AF370" t="str">
            <v>21:3,21:2</v>
          </cell>
          <cell r="AG370" t="str">
            <v>3:21,2:21</v>
          </cell>
          <cell r="AH370" t="str">
            <v/>
          </cell>
          <cell r="AI370">
            <v>21</v>
          </cell>
          <cell r="AJ370">
            <v>3</v>
          </cell>
          <cell r="AK370">
            <v>21</v>
          </cell>
          <cell r="AL370">
            <v>2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Natalia RÓG (MKS Stal Nowa Dęba)</v>
          </cell>
          <cell r="H371" t="str">
            <v>R4591</v>
          </cell>
          <cell r="K371" t="str">
            <v>X0010</v>
          </cell>
          <cell r="N371" t="str">
            <v>Karolina SZEWC (UKS Refleks Żupawa)</v>
          </cell>
        </row>
        <row r="372">
          <cell r="A372" t="str">
            <v/>
          </cell>
          <cell r="B372" t="str">
            <v/>
          </cell>
          <cell r="H372" t="str">
            <v/>
          </cell>
          <cell r="K372" t="str">
            <v/>
          </cell>
          <cell r="N372" t="str">
            <v/>
          </cell>
        </row>
        <row r="374">
          <cell r="B374" t="str">
            <v>zwycięzca(cy): 21:3,21:2</v>
          </cell>
          <cell r="K374" t="str">
            <v/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B377">
            <v>3</v>
          </cell>
          <cell r="C377" t="str">
            <v>Singiel dziewcząt</v>
          </cell>
          <cell r="H377">
            <v>14</v>
          </cell>
          <cell r="I377">
            <v>21</v>
          </cell>
          <cell r="J377">
            <v>7</v>
          </cell>
          <cell r="K377">
            <v>21</v>
          </cell>
          <cell r="P377">
            <v>0.5958333333333333</v>
          </cell>
          <cell r="R377">
            <v>0.5958333333333333</v>
          </cell>
          <cell r="S377" t="str">
            <v>godz.14:20</v>
          </cell>
          <cell r="X377">
            <v>54</v>
          </cell>
          <cell r="Y377" t="str">
            <v>Singiel dziewcząt</v>
          </cell>
          <cell r="Z377" t="str">
            <v>X0002</v>
          </cell>
          <cell r="AA377" t="str">
            <v/>
          </cell>
          <cell r="AB377" t="str">
            <v>B5641</v>
          </cell>
          <cell r="AC377" t="str">
            <v/>
          </cell>
          <cell r="AD377" t="str">
            <v>B5641</v>
          </cell>
          <cell r="AE377" t="str">
            <v/>
          </cell>
          <cell r="AF377" t="str">
            <v>21:14,21:7</v>
          </cell>
          <cell r="AG377" t="str">
            <v>14:21,7:21</v>
          </cell>
          <cell r="AH377" t="str">
            <v/>
          </cell>
          <cell r="AI377">
            <v>14</v>
          </cell>
          <cell r="AJ377">
            <v>21</v>
          </cell>
          <cell r="AK377">
            <v>7</v>
          </cell>
          <cell r="AL377">
            <v>21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Gabriela FRONT (UMKS Dubiecko)</v>
          </cell>
          <cell r="H378" t="str">
            <v>X0002</v>
          </cell>
          <cell r="K378" t="str">
            <v>B5641</v>
          </cell>
          <cell r="N378" t="str">
            <v>Karolina BRZYCKA (UKS Sokół Ropczyce)</v>
          </cell>
        </row>
        <row r="379">
          <cell r="A379" t="str">
            <v/>
          </cell>
          <cell r="B379" t="str">
            <v/>
          </cell>
          <cell r="H379" t="str">
            <v/>
          </cell>
          <cell r="K379" t="str">
            <v/>
          </cell>
          <cell r="N379" t="str">
            <v/>
          </cell>
        </row>
        <row r="381">
          <cell r="B381" t="str">
            <v/>
          </cell>
          <cell r="K381" t="str">
            <v>zwycięzca(cy): 21:14,21:7</v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B384">
            <v>4</v>
          </cell>
          <cell r="C384" t="str">
            <v>Singiel dziewcząt</v>
          </cell>
          <cell r="H384">
            <v>7</v>
          </cell>
          <cell r="I384">
            <v>21</v>
          </cell>
          <cell r="J384">
            <v>18</v>
          </cell>
          <cell r="K384">
            <v>21</v>
          </cell>
          <cell r="P384">
            <v>0.5916666666666667</v>
          </cell>
          <cell r="R384">
            <v>0.5916666666666667</v>
          </cell>
          <cell r="S384" t="str">
            <v>godz.14:20</v>
          </cell>
          <cell r="X384">
            <v>55</v>
          </cell>
          <cell r="Y384" t="str">
            <v>Singiel dziewcząt</v>
          </cell>
          <cell r="Z384" t="str">
            <v>X0012</v>
          </cell>
          <cell r="AA384" t="str">
            <v/>
          </cell>
          <cell r="AB384" t="str">
            <v>Ś5230</v>
          </cell>
          <cell r="AC384" t="str">
            <v/>
          </cell>
          <cell r="AD384" t="str">
            <v>Ś5230</v>
          </cell>
          <cell r="AE384" t="str">
            <v/>
          </cell>
          <cell r="AF384" t="str">
            <v>21:7,21:18</v>
          </cell>
          <cell r="AG384" t="str">
            <v>7:21,18:21</v>
          </cell>
          <cell r="AH384" t="str">
            <v/>
          </cell>
          <cell r="AI384">
            <v>7</v>
          </cell>
          <cell r="AJ384">
            <v>21</v>
          </cell>
          <cell r="AK384">
            <v>18</v>
          </cell>
          <cell r="AL384">
            <v>21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Sabina PAWŁOWSKA (UKS Sokół Ropczyce)</v>
          </cell>
          <cell r="H385" t="str">
            <v>X0012</v>
          </cell>
          <cell r="K385" t="str">
            <v>Ś5230</v>
          </cell>
          <cell r="N385" t="str">
            <v>Klaudia ŚWIĄTEK (UKS Orbitek Straszęcin)</v>
          </cell>
        </row>
        <row r="386">
          <cell r="A386" t="str">
            <v/>
          </cell>
          <cell r="B386" t="str">
            <v/>
          </cell>
          <cell r="H386" t="str">
            <v/>
          </cell>
          <cell r="K386" t="str">
            <v/>
          </cell>
          <cell r="N386" t="str">
            <v/>
          </cell>
        </row>
        <row r="388">
          <cell r="B388" t="str">
            <v/>
          </cell>
          <cell r="K388" t="str">
            <v>zwycięzca(cy): 21:7,21:18</v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B391">
            <v>2</v>
          </cell>
          <cell r="C391" t="str">
            <v>Singiel dziewcząt</v>
          </cell>
          <cell r="H391">
            <v>21</v>
          </cell>
          <cell r="I391">
            <v>19</v>
          </cell>
          <cell r="J391">
            <v>22</v>
          </cell>
          <cell r="K391">
            <v>24</v>
          </cell>
          <cell r="L391">
            <v>0</v>
          </cell>
          <cell r="M391">
            <v>21</v>
          </cell>
          <cell r="P391">
            <v>0.5993055555555555</v>
          </cell>
          <cell r="R391">
            <v>0.5993055555555555</v>
          </cell>
          <cell r="S391" t="str">
            <v>godz.14:20</v>
          </cell>
          <cell r="X391">
            <v>56</v>
          </cell>
          <cell r="Y391" t="str">
            <v>Singiel dziewcząt</v>
          </cell>
          <cell r="Z391" t="str">
            <v>D5642</v>
          </cell>
          <cell r="AA391" t="str">
            <v/>
          </cell>
          <cell r="AB391" t="str">
            <v>T5763</v>
          </cell>
          <cell r="AC391" t="str">
            <v/>
          </cell>
          <cell r="AD391" t="str">
            <v>T5763</v>
          </cell>
          <cell r="AE391" t="str">
            <v/>
          </cell>
          <cell r="AF391" t="str">
            <v>19:21,24:22,21:0 krecz</v>
          </cell>
          <cell r="AG391" t="str">
            <v>21:19,22:24,0:21 krecz</v>
          </cell>
          <cell r="AH391" t="str">
            <v>krecz</v>
          </cell>
          <cell r="AI391">
            <v>21</v>
          </cell>
          <cell r="AJ391">
            <v>19</v>
          </cell>
          <cell r="AK391">
            <v>22</v>
          </cell>
          <cell r="AL391">
            <v>24</v>
          </cell>
          <cell r="AM391">
            <v>0</v>
          </cell>
          <cell r="AN391">
            <v>21</v>
          </cell>
        </row>
        <row r="392">
          <cell r="A392" t="str">
            <v/>
          </cell>
          <cell r="B392" t="str">
            <v>Maria DZIEDZIC (UKS Sokół Ropczyce)</v>
          </cell>
          <cell r="H392" t="str">
            <v>D5642</v>
          </cell>
          <cell r="K392" t="str">
            <v>T5763</v>
          </cell>
          <cell r="N392" t="str">
            <v>Zofia TOMCZYK (MKS Stal Nowa Dęba)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4">
          <cell r="K394" t="str">
            <v>krecz</v>
          </cell>
        </row>
        <row r="395">
          <cell r="B395" t="str">
            <v/>
          </cell>
          <cell r="K395" t="str">
            <v>zwycięzca(cy): 19:21,24:22,21:0 krecz</v>
          </cell>
        </row>
        <row r="396">
          <cell r="B396">
            <v>57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B398">
            <v>1</v>
          </cell>
          <cell r="C398" t="str">
            <v>Singiel dziewcząt</v>
          </cell>
          <cell r="H398">
            <v>6</v>
          </cell>
          <cell r="I398">
            <v>21</v>
          </cell>
          <cell r="J398">
            <v>4</v>
          </cell>
          <cell r="K398">
            <v>21</v>
          </cell>
          <cell r="P398">
            <v>0.5972222222222222</v>
          </cell>
          <cell r="R398">
            <v>0.5972222222222222</v>
          </cell>
          <cell r="S398" t="str">
            <v>godz.14:40</v>
          </cell>
          <cell r="X398">
            <v>57</v>
          </cell>
          <cell r="Y398" t="str">
            <v>Singiel dziewcząt</v>
          </cell>
          <cell r="Z398" t="str">
            <v>X0006</v>
          </cell>
          <cell r="AA398" t="str">
            <v/>
          </cell>
          <cell r="AB398" t="str">
            <v>R5568</v>
          </cell>
          <cell r="AC398" t="str">
            <v/>
          </cell>
          <cell r="AD398" t="str">
            <v>R5568</v>
          </cell>
          <cell r="AE398" t="str">
            <v/>
          </cell>
          <cell r="AF398" t="str">
            <v>21:6,21:4</v>
          </cell>
          <cell r="AG398" t="str">
            <v>6:21,4:21</v>
          </cell>
          <cell r="AH398" t="str">
            <v/>
          </cell>
          <cell r="AI398">
            <v>6</v>
          </cell>
          <cell r="AJ398">
            <v>21</v>
          </cell>
          <cell r="AK398">
            <v>4</v>
          </cell>
          <cell r="AL398">
            <v>21</v>
          </cell>
          <cell r="AM398">
            <v>0</v>
          </cell>
          <cell r="AN398">
            <v>0</v>
          </cell>
        </row>
        <row r="399">
          <cell r="A399" t="str">
            <v/>
          </cell>
          <cell r="B399" t="str">
            <v>Gabriela PYRA (UMKS Dubiecko)</v>
          </cell>
          <cell r="H399" t="str">
            <v>X0006</v>
          </cell>
          <cell r="K399" t="str">
            <v>R5568</v>
          </cell>
          <cell r="N399" t="str">
            <v>Oliwia RYBIŃSKA (UKSB Volant Mielec)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/>
          </cell>
          <cell r="K402" t="str">
            <v>zwycięzca(cy): 21:6,21:4</v>
          </cell>
        </row>
        <row r="403">
          <cell r="B403">
            <v>58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B405">
            <v>4</v>
          </cell>
          <cell r="C405" t="str">
            <v>Singiel dziewcząt</v>
          </cell>
          <cell r="H405">
            <v>6</v>
          </cell>
          <cell r="I405">
            <v>21</v>
          </cell>
          <cell r="J405">
            <v>10</v>
          </cell>
          <cell r="K405">
            <v>21</v>
          </cell>
          <cell r="P405">
            <v>0.6027777777777777</v>
          </cell>
          <cell r="R405">
            <v>0.6027777777777777</v>
          </cell>
          <cell r="S405" t="str">
            <v>godz.14:40</v>
          </cell>
          <cell r="X405">
            <v>58</v>
          </cell>
          <cell r="Y405" t="str">
            <v>Singiel dziewcząt</v>
          </cell>
          <cell r="Z405" t="str">
            <v>X0005</v>
          </cell>
          <cell r="AA405" t="str">
            <v/>
          </cell>
          <cell r="AB405" t="str">
            <v>C5328</v>
          </cell>
          <cell r="AC405" t="str">
            <v/>
          </cell>
          <cell r="AD405" t="str">
            <v>C5328</v>
          </cell>
          <cell r="AE405" t="str">
            <v/>
          </cell>
          <cell r="AF405" t="str">
            <v>21:6,21:10</v>
          </cell>
          <cell r="AG405" t="str">
            <v>6:21,10:21</v>
          </cell>
          <cell r="AH405" t="str">
            <v/>
          </cell>
          <cell r="AI405">
            <v>6</v>
          </cell>
          <cell r="AJ405">
            <v>21</v>
          </cell>
          <cell r="AK405">
            <v>10</v>
          </cell>
          <cell r="AL405">
            <v>21</v>
          </cell>
          <cell r="AM405">
            <v>0</v>
          </cell>
          <cell r="AN405">
            <v>0</v>
          </cell>
        </row>
        <row r="406">
          <cell r="A406" t="str">
            <v/>
          </cell>
          <cell r="B406" t="str">
            <v>Kamila DZIMIRA (UMKS Dubiecko)</v>
          </cell>
          <cell r="H406" t="str">
            <v>X0005</v>
          </cell>
          <cell r="K406" t="str">
            <v>C5328</v>
          </cell>
          <cell r="N406" t="str">
            <v>Ewelina CZERWIŃSKA (UKS Jagiellonka Medyka)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/>
          </cell>
          <cell r="K409" t="str">
            <v>zwycięzca(cy): 21:6,21:10</v>
          </cell>
        </row>
        <row r="410">
          <cell r="B410">
            <v>59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C412" t="str">
            <v>Singiel dziewcząt</v>
          </cell>
          <cell r="H412">
            <v>21</v>
          </cell>
          <cell r="I412">
            <v>0</v>
          </cell>
          <cell r="J412">
            <v>21</v>
          </cell>
          <cell r="K412">
            <v>0</v>
          </cell>
          <cell r="R412">
            <v>0</v>
          </cell>
          <cell r="S412" t="str">
            <v>godz.14:40</v>
          </cell>
          <cell r="X412">
            <v>59</v>
          </cell>
          <cell r="Y412" t="str">
            <v>Singiel dziewcząt</v>
          </cell>
          <cell r="Z412" t="str">
            <v>X0001</v>
          </cell>
          <cell r="AA412" t="str">
            <v/>
          </cell>
          <cell r="AB412" t="str">
            <v>S5235</v>
          </cell>
          <cell r="AC412" t="str">
            <v/>
          </cell>
          <cell r="AD412" t="str">
            <v>X0001</v>
          </cell>
          <cell r="AE412" t="str">
            <v/>
          </cell>
          <cell r="AF412" t="str">
            <v>21:0,21:0</v>
          </cell>
          <cell r="AG412" t="str">
            <v>0:21,0:21</v>
          </cell>
          <cell r="AH412" t="str">
            <v/>
          </cell>
          <cell r="AI412">
            <v>21</v>
          </cell>
          <cell r="AJ412">
            <v>0</v>
          </cell>
          <cell r="AK412">
            <v>21</v>
          </cell>
          <cell r="AL412">
            <v>0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Wiktoria PAKOSZ (UMKS Dubiecko)</v>
          </cell>
          <cell r="H413" t="str">
            <v>X0001</v>
          </cell>
          <cell r="K413" t="str">
            <v>S5235</v>
          </cell>
          <cell r="N413" t="str">
            <v>Wiktoria SOWA (UKS Orbitek Straszęcin)</v>
          </cell>
        </row>
        <row r="414">
          <cell r="A414" t="str">
            <v/>
          </cell>
          <cell r="B414" t="str">
            <v/>
          </cell>
          <cell r="H414" t="str">
            <v/>
          </cell>
          <cell r="K414" t="str">
            <v/>
          </cell>
          <cell r="N414" t="str">
            <v/>
          </cell>
        </row>
        <row r="416">
          <cell r="B416" t="str">
            <v>zwycięzca(cy): 21:0,21:0</v>
          </cell>
          <cell r="K416" t="str">
            <v/>
          </cell>
        </row>
        <row r="417">
          <cell r="B417">
            <v>60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B419">
            <v>3</v>
          </cell>
          <cell r="C419" t="str">
            <v>Singiel dziewcząt</v>
          </cell>
          <cell r="H419">
            <v>7</v>
          </cell>
          <cell r="I419">
            <v>21</v>
          </cell>
          <cell r="J419">
            <v>6</v>
          </cell>
          <cell r="K419">
            <v>21</v>
          </cell>
          <cell r="P419">
            <v>0.6055555555555555</v>
          </cell>
          <cell r="R419">
            <v>0.6055555555555555</v>
          </cell>
          <cell r="S419" t="str">
            <v>godz.14:40</v>
          </cell>
          <cell r="X419">
            <v>60</v>
          </cell>
          <cell r="Y419" t="str">
            <v>Singiel dziewcząt</v>
          </cell>
          <cell r="Z419" t="str">
            <v>X0003</v>
          </cell>
          <cell r="AA419" t="str">
            <v/>
          </cell>
          <cell r="AB419" t="str">
            <v>W5396</v>
          </cell>
          <cell r="AC419" t="str">
            <v/>
          </cell>
          <cell r="AD419" t="str">
            <v>W5396</v>
          </cell>
          <cell r="AE419" t="str">
            <v/>
          </cell>
          <cell r="AF419" t="str">
            <v>21:7,21:6</v>
          </cell>
          <cell r="AG419" t="str">
            <v>7:21,6:21</v>
          </cell>
          <cell r="AH419" t="str">
            <v/>
          </cell>
          <cell r="AI419">
            <v>7</v>
          </cell>
          <cell r="AJ419">
            <v>21</v>
          </cell>
          <cell r="AK419">
            <v>6</v>
          </cell>
          <cell r="AL419">
            <v>21</v>
          </cell>
          <cell r="AM419">
            <v>0</v>
          </cell>
          <cell r="AN419">
            <v>0</v>
          </cell>
        </row>
        <row r="420">
          <cell r="A420" t="str">
            <v/>
          </cell>
          <cell r="B420" t="str">
            <v>Paulina PAWLUS (UMKS Dubiecko)</v>
          </cell>
          <cell r="H420" t="str">
            <v>X0003</v>
          </cell>
          <cell r="K420" t="str">
            <v>W5396</v>
          </cell>
          <cell r="N420" t="str">
            <v>Klaudia WILK (UKS Jagiellonka Medyka)</v>
          </cell>
        </row>
        <row r="421">
          <cell r="A421" t="str">
            <v/>
          </cell>
          <cell r="B421" t="str">
            <v/>
          </cell>
          <cell r="H421" t="str">
            <v/>
          </cell>
          <cell r="K421" t="str">
            <v/>
          </cell>
          <cell r="N421" t="str">
            <v/>
          </cell>
        </row>
        <row r="423">
          <cell r="B423" t="str">
            <v/>
          </cell>
          <cell r="K423" t="str">
            <v>zwycięzca(cy): 21:7,21:6</v>
          </cell>
        </row>
        <row r="424">
          <cell r="B424">
            <v>61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B426">
            <v>1</v>
          </cell>
          <cell r="C426" t="str">
            <v>Singiel dziewcząt</v>
          </cell>
          <cell r="H426">
            <v>15</v>
          </cell>
          <cell r="I426">
            <v>21</v>
          </cell>
          <cell r="J426">
            <v>22</v>
          </cell>
          <cell r="K426">
            <v>20</v>
          </cell>
          <cell r="L426">
            <v>16</v>
          </cell>
          <cell r="M426">
            <v>21</v>
          </cell>
          <cell r="P426">
            <v>0.6180555555555556</v>
          </cell>
          <cell r="R426">
            <v>0.6180555555555556</v>
          </cell>
          <cell r="S426" t="str">
            <v>godz.15:00</v>
          </cell>
          <cell r="X426">
            <v>61</v>
          </cell>
          <cell r="Y426" t="str">
            <v>Singiel dziewcząt</v>
          </cell>
          <cell r="Z426" t="str">
            <v>X0011</v>
          </cell>
          <cell r="AA426" t="str">
            <v/>
          </cell>
          <cell r="AB426" t="str">
            <v>X0009</v>
          </cell>
          <cell r="AC426" t="str">
            <v/>
          </cell>
          <cell r="AD426" t="str">
            <v>X0009</v>
          </cell>
          <cell r="AE426" t="str">
            <v/>
          </cell>
          <cell r="AF426" t="str">
            <v>21:15,20:22,21:16</v>
          </cell>
          <cell r="AG426" t="str">
            <v>15:21,22:20,16:21</v>
          </cell>
          <cell r="AH426" t="str">
            <v/>
          </cell>
          <cell r="AI426">
            <v>15</v>
          </cell>
          <cell r="AJ426">
            <v>21</v>
          </cell>
          <cell r="AK426">
            <v>22</v>
          </cell>
          <cell r="AL426">
            <v>20</v>
          </cell>
          <cell r="AM426">
            <v>16</v>
          </cell>
          <cell r="AN426">
            <v>21</v>
          </cell>
        </row>
        <row r="427">
          <cell r="A427" t="str">
            <v/>
          </cell>
          <cell r="B427" t="str">
            <v>Patrycja ZAPAŁ (UKS Sokół Ropczyce)</v>
          </cell>
          <cell r="H427" t="str">
            <v>X0011</v>
          </cell>
          <cell r="K427" t="str">
            <v>X0009</v>
          </cell>
          <cell r="N427" t="str">
            <v>Izabela LASOTA (UKS Refleks Żupawa)</v>
          </cell>
        </row>
        <row r="428">
          <cell r="A428" t="str">
            <v/>
          </cell>
          <cell r="B428" t="str">
            <v/>
          </cell>
          <cell r="H428" t="str">
            <v/>
          </cell>
          <cell r="K428" t="str">
            <v/>
          </cell>
          <cell r="N428" t="str">
            <v/>
          </cell>
        </row>
        <row r="430">
          <cell r="B430" t="str">
            <v/>
          </cell>
          <cell r="K430" t="str">
            <v>zwycięzca(cy): 21:15,20:22,21:16</v>
          </cell>
        </row>
        <row r="431">
          <cell r="B431">
            <v>62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B433">
            <v>2</v>
          </cell>
          <cell r="C433" t="str">
            <v>Singiel dziewcząt</v>
          </cell>
          <cell r="H433">
            <v>4</v>
          </cell>
          <cell r="I433">
            <v>21</v>
          </cell>
          <cell r="J433">
            <v>7</v>
          </cell>
          <cell r="K433">
            <v>21</v>
          </cell>
          <cell r="P433">
            <v>0.6104166666666667</v>
          </cell>
          <cell r="R433">
            <v>0.6104166666666667</v>
          </cell>
          <cell r="S433" t="str">
            <v>godz.15:00</v>
          </cell>
          <cell r="X433">
            <v>62</v>
          </cell>
          <cell r="Y433" t="str">
            <v>Singiel dziewcząt</v>
          </cell>
          <cell r="Z433" t="str">
            <v>X0004</v>
          </cell>
          <cell r="AA433" t="str">
            <v/>
          </cell>
          <cell r="AB433" t="str">
            <v>X0013</v>
          </cell>
          <cell r="AC433" t="str">
            <v/>
          </cell>
          <cell r="AD433" t="str">
            <v>X0013</v>
          </cell>
          <cell r="AE433" t="str">
            <v/>
          </cell>
          <cell r="AF433" t="str">
            <v>21:4,21:7</v>
          </cell>
          <cell r="AG433" t="str">
            <v>4:21,7:21</v>
          </cell>
          <cell r="AH433" t="str">
            <v/>
          </cell>
          <cell r="AI433">
            <v>4</v>
          </cell>
          <cell r="AJ433">
            <v>21</v>
          </cell>
          <cell r="AK433">
            <v>7</v>
          </cell>
          <cell r="AL433">
            <v>21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Anna TUREK (UMKS Dubiecko)</v>
          </cell>
          <cell r="H434" t="str">
            <v>X0004</v>
          </cell>
          <cell r="K434" t="str">
            <v>X0013</v>
          </cell>
          <cell r="N434" t="str">
            <v>Gabriela ZAWISZA (UKS Sokół Ropczyce)</v>
          </cell>
        </row>
        <row r="435">
          <cell r="A435" t="str">
            <v/>
          </cell>
          <cell r="B435" t="str">
            <v/>
          </cell>
          <cell r="H435" t="str">
            <v/>
          </cell>
          <cell r="K435" t="str">
            <v/>
          </cell>
          <cell r="N435" t="str">
            <v/>
          </cell>
        </row>
        <row r="437">
          <cell r="B437" t="str">
            <v/>
          </cell>
          <cell r="K437" t="str">
            <v>zwycięzca(cy): 21:4,21:7</v>
          </cell>
        </row>
        <row r="438">
          <cell r="B438">
            <v>63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B440">
            <v>4</v>
          </cell>
          <cell r="C440" t="str">
            <v>Singiel dziewcząt</v>
          </cell>
          <cell r="H440">
            <v>21</v>
          </cell>
          <cell r="I440">
            <v>3</v>
          </cell>
          <cell r="J440">
            <v>21</v>
          </cell>
          <cell r="K440">
            <v>4</v>
          </cell>
          <cell r="P440">
            <v>0.6131944444444445</v>
          </cell>
          <cell r="R440">
            <v>0.6131944444444445</v>
          </cell>
          <cell r="S440" t="str">
            <v>godz.15:00</v>
          </cell>
          <cell r="X440">
            <v>63</v>
          </cell>
          <cell r="Y440" t="str">
            <v>Singiel dziewcząt</v>
          </cell>
          <cell r="Z440" t="str">
            <v>G3411</v>
          </cell>
          <cell r="AA440" t="str">
            <v/>
          </cell>
          <cell r="AB440" t="str">
            <v>K5631</v>
          </cell>
          <cell r="AC440" t="str">
            <v/>
          </cell>
          <cell r="AD440" t="str">
            <v>G3411</v>
          </cell>
          <cell r="AE440" t="str">
            <v/>
          </cell>
          <cell r="AF440" t="str">
            <v>21:3,21:4</v>
          </cell>
          <cell r="AG440" t="str">
            <v>3:21,4:21</v>
          </cell>
          <cell r="AH440" t="str">
            <v/>
          </cell>
          <cell r="AI440">
            <v>21</v>
          </cell>
          <cell r="AJ440">
            <v>3</v>
          </cell>
          <cell r="AK440">
            <v>21</v>
          </cell>
          <cell r="AL440">
            <v>4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Magdalena GOLENIA (UKS Sokół Ropczyce)</v>
          </cell>
          <cell r="H441" t="str">
            <v>G3411</v>
          </cell>
          <cell r="K441" t="str">
            <v>K5631</v>
          </cell>
          <cell r="N441" t="str">
            <v>Sara KACZMARZYK (UKS Jagiellonka Medyka)</v>
          </cell>
        </row>
        <row r="442">
          <cell r="A442" t="str">
            <v/>
          </cell>
          <cell r="B442" t="str">
            <v/>
          </cell>
          <cell r="H442" t="str">
            <v/>
          </cell>
          <cell r="K442" t="str">
            <v/>
          </cell>
          <cell r="N442" t="str">
            <v/>
          </cell>
        </row>
        <row r="444">
          <cell r="B444" t="str">
            <v>zwycięzca(cy): 21:3,21:4</v>
          </cell>
          <cell r="K444" t="str">
            <v/>
          </cell>
        </row>
        <row r="445">
          <cell r="B445">
            <v>64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B447">
            <v>3</v>
          </cell>
          <cell r="C447" t="str">
            <v>Singiel dziewcząt</v>
          </cell>
          <cell r="H447">
            <v>21</v>
          </cell>
          <cell r="I447">
            <v>18</v>
          </cell>
          <cell r="J447">
            <v>21</v>
          </cell>
          <cell r="K447">
            <v>8</v>
          </cell>
          <cell r="P447">
            <v>0.6173611111111111</v>
          </cell>
          <cell r="R447">
            <v>0.6173611111111111</v>
          </cell>
          <cell r="S447" t="str">
            <v>godz.15:00</v>
          </cell>
          <cell r="X447">
            <v>64</v>
          </cell>
          <cell r="Y447" t="str">
            <v>Singiel dziewcząt</v>
          </cell>
          <cell r="Z447" t="str">
            <v>K5780</v>
          </cell>
          <cell r="AA447" t="str">
            <v/>
          </cell>
          <cell r="AB447" t="str">
            <v>H5558</v>
          </cell>
          <cell r="AC447" t="str">
            <v/>
          </cell>
          <cell r="AD447" t="str">
            <v>K5780</v>
          </cell>
          <cell r="AE447" t="str">
            <v/>
          </cell>
          <cell r="AF447" t="str">
            <v>21:18,21:8</v>
          </cell>
          <cell r="AG447" t="str">
            <v>18:21,8:21</v>
          </cell>
          <cell r="AH447" t="str">
            <v/>
          </cell>
          <cell r="AI447">
            <v>21</v>
          </cell>
          <cell r="AJ447">
            <v>18</v>
          </cell>
          <cell r="AK447">
            <v>21</v>
          </cell>
          <cell r="AL447">
            <v>8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Klaudia KOSTRZYCKA (MKS Stal Nowa Dęba)</v>
          </cell>
          <cell r="H448" t="str">
            <v>K5780</v>
          </cell>
          <cell r="K448" t="str">
            <v>H5558</v>
          </cell>
          <cell r="N448" t="str">
            <v>Natalia HAŁATA (UKSB Volant Mielec)</v>
          </cell>
        </row>
        <row r="449">
          <cell r="A449" t="str">
            <v/>
          </cell>
          <cell r="B449" t="str">
            <v/>
          </cell>
          <cell r="H449" t="str">
            <v/>
          </cell>
          <cell r="K449" t="str">
            <v/>
          </cell>
          <cell r="N449" t="str">
            <v/>
          </cell>
        </row>
        <row r="451">
          <cell r="B451" t="str">
            <v>zwycięzca(cy): 21:18,21:8</v>
          </cell>
          <cell r="K451" t="str">
            <v/>
          </cell>
        </row>
        <row r="452">
          <cell r="B452">
            <v>65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C454" t="str">
            <v>Singiel chłopców</v>
          </cell>
          <cell r="H454">
            <v>0</v>
          </cell>
          <cell r="I454">
            <v>21</v>
          </cell>
          <cell r="J454">
            <v>0</v>
          </cell>
          <cell r="K454">
            <v>21</v>
          </cell>
          <cell r="R454">
            <v>0</v>
          </cell>
          <cell r="S454" t="str">
            <v>godz.15:20</v>
          </cell>
          <cell r="X454">
            <v>65</v>
          </cell>
          <cell r="Y454" t="str">
            <v>Singiel chłopców</v>
          </cell>
          <cell r="Z454" t="str">
            <v>S5556</v>
          </cell>
          <cell r="AA454" t="str">
            <v/>
          </cell>
          <cell r="AB454" t="str">
            <v>X0008</v>
          </cell>
          <cell r="AC454" t="str">
            <v/>
          </cell>
          <cell r="AD454" t="str">
            <v>X0008</v>
          </cell>
          <cell r="AE454" t="str">
            <v/>
          </cell>
          <cell r="AF454" t="str">
            <v>21:0,21:0 krecz</v>
          </cell>
          <cell r="AG454" t="str">
            <v>0:21,0:21 krecz</v>
          </cell>
          <cell r="AH454" t="str">
            <v>krecz</v>
          </cell>
          <cell r="AI454">
            <v>0</v>
          </cell>
          <cell r="AJ454">
            <v>21</v>
          </cell>
          <cell r="AK454">
            <v>0</v>
          </cell>
          <cell r="AL454">
            <v>21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Łukasz SZANTULA (UKSB Volant Mielec)</v>
          </cell>
          <cell r="H455" t="str">
            <v>S5556</v>
          </cell>
          <cell r="K455" t="str">
            <v>X0008</v>
          </cell>
          <cell r="N455" t="str">
            <v>Mateusz SZALKA (UKS Refleks Żupawa)</v>
          </cell>
        </row>
        <row r="456">
          <cell r="A456" t="str">
            <v/>
          </cell>
          <cell r="B456" t="str">
            <v/>
          </cell>
          <cell r="H456" t="str">
            <v/>
          </cell>
          <cell r="K456" t="str">
            <v/>
          </cell>
          <cell r="N456" t="str">
            <v/>
          </cell>
        </row>
        <row r="457">
          <cell r="K457" t="str">
            <v>krecz</v>
          </cell>
        </row>
        <row r="458">
          <cell r="B458" t="str">
            <v/>
          </cell>
          <cell r="K458" t="str">
            <v>zwycięzca(cy): 21:0,21:0 krecz</v>
          </cell>
        </row>
        <row r="459">
          <cell r="B459">
            <v>66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C461" t="str">
            <v>Singiel chłopców</v>
          </cell>
          <cell r="H461">
            <v>0</v>
          </cell>
          <cell r="I461">
            <v>21</v>
          </cell>
          <cell r="J461">
            <v>0</v>
          </cell>
          <cell r="K461">
            <v>21</v>
          </cell>
          <cell r="R461">
            <v>0</v>
          </cell>
          <cell r="S461" t="str">
            <v>godz.15:20</v>
          </cell>
          <cell r="X461">
            <v>66</v>
          </cell>
          <cell r="Y461" t="str">
            <v>Singiel chłopców</v>
          </cell>
          <cell r="Z461" t="str">
            <v>C5783</v>
          </cell>
          <cell r="AA461" t="str">
            <v/>
          </cell>
          <cell r="AB461" t="str">
            <v>C5791</v>
          </cell>
          <cell r="AC461" t="str">
            <v/>
          </cell>
          <cell r="AD461" t="str">
            <v>C5791</v>
          </cell>
          <cell r="AE461" t="str">
            <v/>
          </cell>
          <cell r="AF461" t="str">
            <v>21:0,21:0</v>
          </cell>
          <cell r="AG461" t="str">
            <v>0:21,0:21</v>
          </cell>
          <cell r="AH461" t="str">
            <v/>
          </cell>
          <cell r="AI461">
            <v>0</v>
          </cell>
          <cell r="AJ461">
            <v>21</v>
          </cell>
          <cell r="AK461">
            <v>0</v>
          </cell>
          <cell r="AL461">
            <v>21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Filip CZERWIEC (UKS Orbitek Straszęcin)</v>
          </cell>
          <cell r="H462" t="str">
            <v>C5783</v>
          </cell>
          <cell r="K462" t="str">
            <v>C5791</v>
          </cell>
          <cell r="N462" t="str">
            <v>Kasper CURZYTEK (UKS Sokół Ropczyce)</v>
          </cell>
        </row>
        <row r="463">
          <cell r="A463" t="str">
            <v/>
          </cell>
          <cell r="B463" t="str">
            <v/>
          </cell>
          <cell r="H463" t="str">
            <v/>
          </cell>
          <cell r="K463" t="str">
            <v/>
          </cell>
          <cell r="N463" t="str">
            <v/>
          </cell>
        </row>
        <row r="465">
          <cell r="B465" t="str">
            <v/>
          </cell>
          <cell r="K465" t="str">
            <v>zwycięzca(cy): 21:0,21:0</v>
          </cell>
        </row>
        <row r="466">
          <cell r="B466">
            <v>67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B468">
            <v>2</v>
          </cell>
          <cell r="C468" t="str">
            <v>Singiel chłopców</v>
          </cell>
          <cell r="H468">
            <v>21</v>
          </cell>
          <cell r="I468">
            <v>19</v>
          </cell>
          <cell r="J468">
            <v>8</v>
          </cell>
          <cell r="K468">
            <v>21</v>
          </cell>
          <cell r="L468">
            <v>17</v>
          </cell>
          <cell r="M468">
            <v>21</v>
          </cell>
          <cell r="P468">
            <v>0.63125</v>
          </cell>
          <cell r="R468">
            <v>0.63125</v>
          </cell>
          <cell r="S468" t="str">
            <v>godz.15:20</v>
          </cell>
          <cell r="X468">
            <v>67</v>
          </cell>
          <cell r="Y468" t="str">
            <v>Singiel chłopców</v>
          </cell>
          <cell r="Z468" t="str">
            <v>K5232</v>
          </cell>
          <cell r="AA468" t="str">
            <v/>
          </cell>
          <cell r="AB468" t="str">
            <v>S5697</v>
          </cell>
          <cell r="AC468" t="str">
            <v/>
          </cell>
          <cell r="AD468" t="str">
            <v>S5697</v>
          </cell>
          <cell r="AE468" t="str">
            <v/>
          </cell>
          <cell r="AF468" t="str">
            <v>19:21,21:8,21:17</v>
          </cell>
          <cell r="AG468" t="str">
            <v>21:19,8:21,17:21</v>
          </cell>
          <cell r="AH468" t="str">
            <v/>
          </cell>
          <cell r="AI468">
            <v>21</v>
          </cell>
          <cell r="AJ468">
            <v>19</v>
          </cell>
          <cell r="AK468">
            <v>8</v>
          </cell>
          <cell r="AL468">
            <v>21</v>
          </cell>
          <cell r="AM468">
            <v>17</v>
          </cell>
          <cell r="AN468">
            <v>21</v>
          </cell>
        </row>
        <row r="469">
          <cell r="A469" t="str">
            <v/>
          </cell>
          <cell r="B469" t="str">
            <v>Paweł KIELAR (UKS Orbitek Straszęcin)</v>
          </cell>
          <cell r="H469" t="str">
            <v>K5232</v>
          </cell>
          <cell r="K469" t="str">
            <v>S5697</v>
          </cell>
          <cell r="N469" t="str">
            <v>Kuba SITEK (----)</v>
          </cell>
        </row>
        <row r="470">
          <cell r="A470" t="str">
            <v/>
          </cell>
          <cell r="B470" t="str">
            <v/>
          </cell>
          <cell r="H470" t="str">
            <v/>
          </cell>
          <cell r="K470" t="str">
            <v/>
          </cell>
          <cell r="N470" t="str">
            <v/>
          </cell>
        </row>
        <row r="472">
          <cell r="B472" t="str">
            <v/>
          </cell>
          <cell r="K472" t="str">
            <v>zwycięzca(cy): 19:21,21:8,21:17</v>
          </cell>
        </row>
        <row r="473">
          <cell r="B473">
            <v>68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B475">
            <v>4</v>
          </cell>
          <cell r="C475" t="str">
            <v>Singiel chłopców</v>
          </cell>
          <cell r="H475">
            <v>24</v>
          </cell>
          <cell r="I475">
            <v>22</v>
          </cell>
          <cell r="J475">
            <v>11</v>
          </cell>
          <cell r="K475">
            <v>21</v>
          </cell>
          <cell r="L475">
            <v>21</v>
          </cell>
          <cell r="M475">
            <v>18</v>
          </cell>
          <cell r="P475">
            <v>0.6340277777777777</v>
          </cell>
          <cell r="R475">
            <v>0.6340277777777777</v>
          </cell>
          <cell r="S475" t="str">
            <v>godz.15:20</v>
          </cell>
          <cell r="X475">
            <v>68</v>
          </cell>
          <cell r="Y475" t="str">
            <v>Singiel chłopców</v>
          </cell>
          <cell r="Z475" t="str">
            <v>G5784</v>
          </cell>
          <cell r="AA475" t="str">
            <v/>
          </cell>
          <cell r="AB475" t="str">
            <v>X0014</v>
          </cell>
          <cell r="AC475" t="str">
            <v/>
          </cell>
          <cell r="AD475" t="str">
            <v>G5784</v>
          </cell>
          <cell r="AE475" t="str">
            <v/>
          </cell>
          <cell r="AF475" t="str">
            <v>24:22,11:21,21:18</v>
          </cell>
          <cell r="AG475" t="str">
            <v>22:24,21:11,18:21</v>
          </cell>
          <cell r="AH475" t="str">
            <v/>
          </cell>
          <cell r="AI475">
            <v>24</v>
          </cell>
          <cell r="AJ475">
            <v>22</v>
          </cell>
          <cell r="AK475">
            <v>11</v>
          </cell>
          <cell r="AL475">
            <v>21</v>
          </cell>
          <cell r="AM475">
            <v>21</v>
          </cell>
          <cell r="AN475">
            <v>18</v>
          </cell>
        </row>
        <row r="476">
          <cell r="A476" t="str">
            <v/>
          </cell>
          <cell r="B476" t="str">
            <v>Karol GACOŃ (UKS Orbitek Straszęcin)</v>
          </cell>
          <cell r="H476" t="str">
            <v>G5784</v>
          </cell>
          <cell r="K476" t="str">
            <v>X0014</v>
          </cell>
          <cell r="N476" t="str">
            <v>Dawid STOLARSKI (MKS Stal Nowa Dęba)</v>
          </cell>
        </row>
        <row r="477">
          <cell r="A477" t="str">
            <v/>
          </cell>
          <cell r="B477" t="str">
            <v/>
          </cell>
          <cell r="H477" t="str">
            <v/>
          </cell>
          <cell r="K477" t="str">
            <v/>
          </cell>
          <cell r="N477" t="str">
            <v/>
          </cell>
        </row>
        <row r="479">
          <cell r="B479" t="str">
            <v>zwycięzca(cy): 24:22,11:21,21:18</v>
          </cell>
          <cell r="K479" t="str">
            <v/>
          </cell>
        </row>
        <row r="480">
          <cell r="B480">
            <v>69</v>
          </cell>
          <cell r="C480" t="str">
            <v>dzień turnieju.</v>
          </cell>
          <cell r="I480" t="str">
            <v>Nr meczu</v>
          </cell>
          <cell r="N480" t="str">
            <v>Godz.</v>
          </cell>
          <cell r="R480" t="str">
            <v>S. prow.</v>
          </cell>
          <cell r="AF480" t="str">
            <v>wygrany</v>
          </cell>
          <cell r="AG480" t="str">
            <v>przegrany</v>
          </cell>
        </row>
        <row r="481">
          <cell r="B481" t="str">
            <v>Boisko</v>
          </cell>
          <cell r="C481" t="str">
            <v>Gra</v>
          </cell>
          <cell r="I481">
            <v>69</v>
          </cell>
          <cell r="N481" t="str">
            <v>rozp.</v>
          </cell>
          <cell r="P481" t="str">
            <v>zak.</v>
          </cell>
          <cell r="R481" t="str">
            <v>S. serw.</v>
          </cell>
        </row>
        <row r="482">
          <cell r="A482">
            <v>69</v>
          </cell>
          <cell r="B482">
            <v>3</v>
          </cell>
          <cell r="C482" t="str">
            <v>Singiel chłopców</v>
          </cell>
          <cell r="H482">
            <v>15</v>
          </cell>
          <cell r="I482">
            <v>21</v>
          </cell>
          <cell r="J482">
            <v>18</v>
          </cell>
          <cell r="K482">
            <v>21</v>
          </cell>
          <cell r="P482">
            <v>0.6319444444444444</v>
          </cell>
          <cell r="R482">
            <v>0.6319444444444444</v>
          </cell>
          <cell r="S482" t="str">
            <v>godz.15:40</v>
          </cell>
          <cell r="X482">
            <v>69</v>
          </cell>
          <cell r="Y482" t="str">
            <v>Singiel chłopców</v>
          </cell>
          <cell r="Z482" t="str">
            <v>G5231</v>
          </cell>
          <cell r="AA482" t="str">
            <v/>
          </cell>
          <cell r="AB482" t="str">
            <v>M5545</v>
          </cell>
          <cell r="AC482" t="str">
            <v/>
          </cell>
          <cell r="AD482" t="str">
            <v>M5545</v>
          </cell>
          <cell r="AE482" t="str">
            <v/>
          </cell>
          <cell r="AF482" t="str">
            <v>21:15,21:18</v>
          </cell>
          <cell r="AG482" t="str">
            <v>15:21,18:21</v>
          </cell>
          <cell r="AH482" t="str">
            <v/>
          </cell>
          <cell r="AI482">
            <v>15</v>
          </cell>
          <cell r="AJ482">
            <v>21</v>
          </cell>
          <cell r="AK482">
            <v>18</v>
          </cell>
          <cell r="AL482">
            <v>21</v>
          </cell>
          <cell r="AM482">
            <v>0</v>
          </cell>
          <cell r="AN482">
            <v>0</v>
          </cell>
        </row>
        <row r="483">
          <cell r="A483" t="str">
            <v/>
          </cell>
          <cell r="B483" t="str">
            <v>Sebastian GĄSIOR (UKS Orbitek Straszęcin)</v>
          </cell>
          <cell r="H483" t="str">
            <v>G5231</v>
          </cell>
          <cell r="K483" t="str">
            <v>M5545</v>
          </cell>
          <cell r="N483" t="str">
            <v>Wojciech MACHAJ (UKSB Volant Mielec)</v>
          </cell>
        </row>
        <row r="484">
          <cell r="A484" t="str">
            <v/>
          </cell>
          <cell r="B484" t="str">
            <v/>
          </cell>
          <cell r="H484" t="str">
            <v/>
          </cell>
          <cell r="K484" t="str">
            <v/>
          </cell>
          <cell r="N484" t="str">
            <v/>
          </cell>
        </row>
        <row r="486">
          <cell r="B486" t="str">
            <v/>
          </cell>
          <cell r="K486" t="str">
            <v>zwycięzca(cy): 21:15,21:18</v>
          </cell>
        </row>
        <row r="487">
          <cell r="B487">
            <v>70</v>
          </cell>
          <cell r="C487" t="str">
            <v>dzień turnieju.</v>
          </cell>
          <cell r="I487" t="str">
            <v>Nr meczu</v>
          </cell>
          <cell r="N487" t="str">
            <v>Godz.</v>
          </cell>
          <cell r="R487" t="str">
            <v>S. prow.</v>
          </cell>
          <cell r="AF487" t="str">
            <v>wygrany</v>
          </cell>
          <cell r="AG487" t="str">
            <v>przegrany</v>
          </cell>
        </row>
        <row r="488">
          <cell r="B488" t="str">
            <v>Boisko</v>
          </cell>
          <cell r="C488" t="str">
            <v>Gra</v>
          </cell>
          <cell r="I488">
            <v>70</v>
          </cell>
          <cell r="N488" t="str">
            <v>rozp.</v>
          </cell>
          <cell r="P488" t="str">
            <v>zak.</v>
          </cell>
          <cell r="R488" t="str">
            <v>S. serw.</v>
          </cell>
        </row>
        <row r="489">
          <cell r="A489">
            <v>70</v>
          </cell>
          <cell r="B489">
            <v>1</v>
          </cell>
          <cell r="C489" t="str">
            <v>Singiel chłopców</v>
          </cell>
          <cell r="H489">
            <v>8</v>
          </cell>
          <cell r="I489">
            <v>21</v>
          </cell>
          <cell r="J489">
            <v>21</v>
          </cell>
          <cell r="K489">
            <v>12</v>
          </cell>
          <cell r="L489">
            <v>14</v>
          </cell>
          <cell r="M489">
            <v>21</v>
          </cell>
          <cell r="P489">
            <v>0.6381944444444444</v>
          </cell>
          <cell r="R489">
            <v>0.6381944444444444</v>
          </cell>
          <cell r="S489" t="str">
            <v>godz.15:40</v>
          </cell>
          <cell r="X489">
            <v>70</v>
          </cell>
          <cell r="Y489" t="str">
            <v>Singiel chłopców</v>
          </cell>
          <cell r="Z489" t="str">
            <v>K5233</v>
          </cell>
          <cell r="AA489" t="str">
            <v/>
          </cell>
          <cell r="AB489" t="str">
            <v>W5707</v>
          </cell>
          <cell r="AC489" t="str">
            <v/>
          </cell>
          <cell r="AD489" t="str">
            <v>W5707</v>
          </cell>
          <cell r="AE489" t="str">
            <v/>
          </cell>
          <cell r="AF489" t="str">
            <v>21:8,12:21,21:14</v>
          </cell>
          <cell r="AG489" t="str">
            <v>8:21,21:12,14:21</v>
          </cell>
          <cell r="AH489" t="str">
            <v/>
          </cell>
          <cell r="AI489">
            <v>8</v>
          </cell>
          <cell r="AJ489">
            <v>21</v>
          </cell>
          <cell r="AK489">
            <v>21</v>
          </cell>
          <cell r="AL489">
            <v>12</v>
          </cell>
          <cell r="AM489">
            <v>14</v>
          </cell>
          <cell r="AN489">
            <v>21</v>
          </cell>
        </row>
        <row r="490">
          <cell r="A490" t="str">
            <v/>
          </cell>
          <cell r="B490" t="str">
            <v>Jakub KUSZA (UKS Orbitek Straszęcin)</v>
          </cell>
          <cell r="H490" t="str">
            <v>K5233</v>
          </cell>
          <cell r="K490" t="str">
            <v>W5707</v>
          </cell>
          <cell r="N490" t="str">
            <v>Olaf WARNECKI (----)</v>
          </cell>
        </row>
        <row r="491">
          <cell r="A491" t="str">
            <v/>
          </cell>
          <cell r="B491" t="str">
            <v/>
          </cell>
          <cell r="H491" t="str">
            <v/>
          </cell>
          <cell r="K491" t="str">
            <v/>
          </cell>
          <cell r="N491" t="str">
            <v/>
          </cell>
        </row>
        <row r="493">
          <cell r="B493" t="str">
            <v/>
          </cell>
          <cell r="K493" t="str">
            <v>zwycięzca(cy): 21:8,12:21,21:14</v>
          </cell>
        </row>
        <row r="494">
          <cell r="B494">
            <v>71</v>
          </cell>
          <cell r="C494" t="str">
            <v>dzień turnieju.</v>
          </cell>
          <cell r="I494" t="str">
            <v>Nr meczu</v>
          </cell>
          <cell r="N494" t="str">
            <v>Godz.</v>
          </cell>
          <cell r="R494" t="str">
            <v>S. prow.</v>
          </cell>
          <cell r="AF494" t="str">
            <v>wygrany</v>
          </cell>
          <cell r="AG494" t="str">
            <v>przegrany</v>
          </cell>
        </row>
        <row r="495">
          <cell r="B495" t="str">
            <v>Boisko</v>
          </cell>
          <cell r="C495" t="str">
            <v>Gra</v>
          </cell>
          <cell r="I495">
            <v>71</v>
          </cell>
          <cell r="N495" t="str">
            <v>rozp.</v>
          </cell>
          <cell r="P495" t="str">
            <v>zak.</v>
          </cell>
          <cell r="R495" t="str">
            <v>S. serw.</v>
          </cell>
        </row>
        <row r="496">
          <cell r="A496">
            <v>71</v>
          </cell>
          <cell r="B496">
            <v>2</v>
          </cell>
          <cell r="C496" t="str">
            <v>Singiel chłopców</v>
          </cell>
          <cell r="H496">
            <v>22</v>
          </cell>
          <cell r="I496">
            <v>20</v>
          </cell>
          <cell r="J496">
            <v>22</v>
          </cell>
          <cell r="K496">
            <v>24</v>
          </cell>
          <cell r="L496">
            <v>21</v>
          </cell>
          <cell r="M496">
            <v>7</v>
          </cell>
          <cell r="P496">
            <v>0.6541666666666667</v>
          </cell>
          <cell r="R496">
            <v>0.6541666666666667</v>
          </cell>
          <cell r="S496" t="str">
            <v>godz.15:40</v>
          </cell>
          <cell r="X496">
            <v>71</v>
          </cell>
          <cell r="Y496" t="str">
            <v>Singiel chłopców</v>
          </cell>
          <cell r="Z496" t="str">
            <v>M5326</v>
          </cell>
          <cell r="AA496" t="str">
            <v/>
          </cell>
          <cell r="AB496" t="str">
            <v>X0007</v>
          </cell>
          <cell r="AC496" t="str">
            <v/>
          </cell>
          <cell r="AD496" t="str">
            <v>M5326</v>
          </cell>
          <cell r="AE496" t="str">
            <v/>
          </cell>
          <cell r="AF496" t="str">
            <v>22:20,22:24,21:7</v>
          </cell>
          <cell r="AG496" t="str">
            <v>20:22,24:22,7:21</v>
          </cell>
          <cell r="AH496" t="str">
            <v/>
          </cell>
          <cell r="AI496">
            <v>22</v>
          </cell>
          <cell r="AJ496">
            <v>20</v>
          </cell>
          <cell r="AK496">
            <v>22</v>
          </cell>
          <cell r="AL496">
            <v>24</v>
          </cell>
          <cell r="AM496">
            <v>21</v>
          </cell>
          <cell r="AN496">
            <v>7</v>
          </cell>
        </row>
        <row r="497">
          <cell r="A497" t="str">
            <v/>
          </cell>
          <cell r="B497" t="str">
            <v>Szymon MACIĄG (UKS Start Widełka)</v>
          </cell>
          <cell r="H497" t="str">
            <v>M5326</v>
          </cell>
          <cell r="K497" t="str">
            <v>X0007</v>
          </cell>
          <cell r="N497" t="str">
            <v>Mateusz MYSZKA (UKS Refleks Żupawa)</v>
          </cell>
        </row>
        <row r="498">
          <cell r="A498" t="str">
            <v/>
          </cell>
          <cell r="B498" t="str">
            <v/>
          </cell>
          <cell r="H498" t="str">
            <v/>
          </cell>
          <cell r="K498" t="str">
            <v/>
          </cell>
          <cell r="N498" t="str">
            <v/>
          </cell>
        </row>
        <row r="500">
          <cell r="B500" t="str">
            <v>zwycięzca(cy): 22:20,22:24,21:7</v>
          </cell>
          <cell r="K500" t="str">
            <v/>
          </cell>
        </row>
        <row r="501">
          <cell r="B501">
            <v>72</v>
          </cell>
          <cell r="C501" t="str">
            <v>dzień turnieju.</v>
          </cell>
          <cell r="I501" t="str">
            <v>Nr meczu</v>
          </cell>
          <cell r="N501" t="str">
            <v>Godz.</v>
          </cell>
          <cell r="R501" t="str">
            <v>S. prow.</v>
          </cell>
          <cell r="AF501" t="str">
            <v>wygrany</v>
          </cell>
          <cell r="AG501" t="str">
            <v>przegrany</v>
          </cell>
        </row>
        <row r="502">
          <cell r="B502" t="str">
            <v>Boisko</v>
          </cell>
          <cell r="C502" t="str">
            <v>Gra</v>
          </cell>
          <cell r="I502">
            <v>72</v>
          </cell>
          <cell r="N502" t="str">
            <v>rozp.</v>
          </cell>
          <cell r="P502" t="str">
            <v>zak.</v>
          </cell>
          <cell r="R502" t="str">
            <v>S. serw.</v>
          </cell>
        </row>
        <row r="503">
          <cell r="A503">
            <v>72</v>
          </cell>
          <cell r="B503">
            <v>3</v>
          </cell>
          <cell r="C503" t="str">
            <v>Singiel chłopców</v>
          </cell>
          <cell r="H503">
            <v>13</v>
          </cell>
          <cell r="I503">
            <v>21</v>
          </cell>
          <cell r="J503">
            <v>11</v>
          </cell>
          <cell r="K503">
            <v>21</v>
          </cell>
          <cell r="P503">
            <v>0.6458333333333334</v>
          </cell>
          <cell r="R503">
            <v>0.6458333333333334</v>
          </cell>
          <cell r="S503" t="str">
            <v>godz.15:40</v>
          </cell>
          <cell r="X503">
            <v>72</v>
          </cell>
          <cell r="Y503" t="str">
            <v>Singiel chłopców</v>
          </cell>
          <cell r="Z503" t="str">
            <v>D5786</v>
          </cell>
          <cell r="AA503" t="str">
            <v/>
          </cell>
          <cell r="AB503" t="str">
            <v>P5709</v>
          </cell>
          <cell r="AC503" t="str">
            <v/>
          </cell>
          <cell r="AD503" t="str">
            <v>P5709</v>
          </cell>
          <cell r="AE503" t="str">
            <v/>
          </cell>
          <cell r="AF503" t="str">
            <v>21:13,21:11</v>
          </cell>
          <cell r="AG503" t="str">
            <v>13:21,11:21</v>
          </cell>
          <cell r="AH503" t="str">
            <v/>
          </cell>
          <cell r="AI503">
            <v>13</v>
          </cell>
          <cell r="AJ503">
            <v>21</v>
          </cell>
          <cell r="AK503">
            <v>11</v>
          </cell>
          <cell r="AL503">
            <v>21</v>
          </cell>
          <cell r="AM503">
            <v>0</v>
          </cell>
          <cell r="AN503">
            <v>0</v>
          </cell>
        </row>
        <row r="504">
          <cell r="A504" t="str">
            <v/>
          </cell>
          <cell r="B504" t="str">
            <v>Martin DYDO (UKS Orbitek Straszęcin)</v>
          </cell>
          <cell r="H504" t="str">
            <v>D5786</v>
          </cell>
          <cell r="K504" t="str">
            <v>P5709</v>
          </cell>
          <cell r="N504" t="str">
            <v>Mikołaj POLAŃSKI (----)</v>
          </cell>
        </row>
        <row r="505">
          <cell r="A505" t="str">
            <v/>
          </cell>
          <cell r="B505" t="str">
            <v/>
          </cell>
          <cell r="H505" t="str">
            <v/>
          </cell>
          <cell r="K505" t="str">
            <v/>
          </cell>
          <cell r="N505" t="str">
            <v/>
          </cell>
        </row>
        <row r="507">
          <cell r="B507" t="str">
            <v/>
          </cell>
          <cell r="K507" t="str">
            <v>zwycięzca(cy): 21:13,21:11</v>
          </cell>
        </row>
        <row r="508">
          <cell r="B508">
            <v>73</v>
          </cell>
          <cell r="C508" t="str">
            <v>dzień turnieju.</v>
          </cell>
          <cell r="I508" t="str">
            <v>Nr meczu</v>
          </cell>
          <cell r="N508" t="str">
            <v>Godz.</v>
          </cell>
          <cell r="R508" t="str">
            <v>S. prow.</v>
          </cell>
          <cell r="AF508" t="str">
            <v>wygrany</v>
          </cell>
          <cell r="AG508" t="str">
            <v>przegrany</v>
          </cell>
        </row>
        <row r="509">
          <cell r="B509" t="str">
            <v>Boisko</v>
          </cell>
          <cell r="C509" t="str">
            <v>Gra</v>
          </cell>
          <cell r="I509">
            <v>73</v>
          </cell>
          <cell r="N509" t="str">
            <v>rozp.</v>
          </cell>
          <cell r="P509" t="str">
            <v>zak.</v>
          </cell>
          <cell r="R509" t="str">
            <v>S. serw.</v>
          </cell>
        </row>
        <row r="510">
          <cell r="A510">
            <v>73</v>
          </cell>
          <cell r="B510">
            <v>4</v>
          </cell>
          <cell r="C510" t="str">
            <v>Singiel dziewcząt</v>
          </cell>
          <cell r="H510">
            <v>21</v>
          </cell>
          <cell r="I510">
            <v>13</v>
          </cell>
          <cell r="J510">
            <v>21</v>
          </cell>
          <cell r="K510">
            <v>9</v>
          </cell>
          <cell r="P510">
            <v>0.6458333333333334</v>
          </cell>
          <cell r="R510">
            <v>0.6458333333333334</v>
          </cell>
          <cell r="S510" t="str">
            <v>godz.16:00</v>
          </cell>
          <cell r="X510">
            <v>73</v>
          </cell>
          <cell r="Y510" t="str">
            <v>Singiel dziewcząt</v>
          </cell>
          <cell r="Z510" t="str">
            <v>B5641</v>
          </cell>
          <cell r="AA510" t="str">
            <v/>
          </cell>
          <cell r="AB510" t="str">
            <v>X0010</v>
          </cell>
          <cell r="AC510" t="str">
            <v/>
          </cell>
          <cell r="AD510" t="str">
            <v>B5641</v>
          </cell>
          <cell r="AE510" t="str">
            <v/>
          </cell>
          <cell r="AF510" t="str">
            <v>21:13,21:9</v>
          </cell>
          <cell r="AG510" t="str">
            <v>13:21,9:21</v>
          </cell>
          <cell r="AH510" t="str">
            <v/>
          </cell>
          <cell r="AI510">
            <v>21</v>
          </cell>
          <cell r="AJ510">
            <v>13</v>
          </cell>
          <cell r="AK510">
            <v>21</v>
          </cell>
          <cell r="AL510">
            <v>9</v>
          </cell>
          <cell r="AM510">
            <v>0</v>
          </cell>
          <cell r="AN510">
            <v>0</v>
          </cell>
        </row>
        <row r="511">
          <cell r="A511" t="str">
            <v/>
          </cell>
          <cell r="B511" t="str">
            <v>Karolina BRZYCKA (UKS Sokół Ropczyce)</v>
          </cell>
          <cell r="H511" t="str">
            <v>B5641</v>
          </cell>
          <cell r="K511" t="str">
            <v>X0010</v>
          </cell>
          <cell r="N511" t="str">
            <v>Karolina SZEWC (UKS Refleks Żupawa)</v>
          </cell>
        </row>
        <row r="512">
          <cell r="A512" t="str">
            <v/>
          </cell>
          <cell r="B512" t="str">
            <v/>
          </cell>
          <cell r="H512" t="str">
            <v/>
          </cell>
          <cell r="K512" t="str">
            <v/>
          </cell>
          <cell r="N512" t="str">
            <v/>
          </cell>
        </row>
        <row r="514">
          <cell r="B514" t="str">
            <v>zwycięzca(cy): 21:13,21:9</v>
          </cell>
          <cell r="K514" t="str">
            <v/>
          </cell>
        </row>
        <row r="515">
          <cell r="B515">
            <v>74</v>
          </cell>
          <cell r="C515" t="str">
            <v>dzień turnieju.</v>
          </cell>
          <cell r="I515" t="str">
            <v>Nr meczu</v>
          </cell>
          <cell r="N515" t="str">
            <v>Godz.</v>
          </cell>
          <cell r="R515" t="str">
            <v>S. prow.</v>
          </cell>
          <cell r="AF515" t="str">
            <v>wygrany</v>
          </cell>
          <cell r="AG515" t="str">
            <v>przegrany</v>
          </cell>
        </row>
        <row r="516">
          <cell r="B516" t="str">
            <v>Boisko</v>
          </cell>
          <cell r="C516" t="str">
            <v>Gra</v>
          </cell>
          <cell r="I516">
            <v>74</v>
          </cell>
          <cell r="N516" t="str">
            <v>rozp.</v>
          </cell>
          <cell r="P516" t="str">
            <v>zak.</v>
          </cell>
          <cell r="R516" t="str">
            <v>S. serw.</v>
          </cell>
        </row>
        <row r="517">
          <cell r="A517">
            <v>74</v>
          </cell>
          <cell r="B517">
            <v>1</v>
          </cell>
          <cell r="C517" t="str">
            <v>Singiel dziewcząt</v>
          </cell>
          <cell r="H517">
            <v>21</v>
          </cell>
          <cell r="I517">
            <v>3</v>
          </cell>
          <cell r="J517">
            <v>21</v>
          </cell>
          <cell r="K517">
            <v>6</v>
          </cell>
          <cell r="P517">
            <v>0.6472222222222223</v>
          </cell>
          <cell r="R517">
            <v>0.6472222222222223</v>
          </cell>
          <cell r="S517" t="str">
            <v>godz.16:00</v>
          </cell>
          <cell r="X517">
            <v>74</v>
          </cell>
          <cell r="Y517" t="str">
            <v>Singiel dziewcząt</v>
          </cell>
          <cell r="Z517" t="str">
            <v>R4591</v>
          </cell>
          <cell r="AA517" t="str">
            <v/>
          </cell>
          <cell r="AB517" t="str">
            <v>X0002</v>
          </cell>
          <cell r="AC517" t="str">
            <v/>
          </cell>
          <cell r="AD517" t="str">
            <v>R4591</v>
          </cell>
          <cell r="AE517" t="str">
            <v/>
          </cell>
          <cell r="AF517" t="str">
            <v>21:3,21:6</v>
          </cell>
          <cell r="AG517" t="str">
            <v>3:21,6:21</v>
          </cell>
          <cell r="AH517" t="str">
            <v/>
          </cell>
          <cell r="AI517">
            <v>21</v>
          </cell>
          <cell r="AJ517">
            <v>3</v>
          </cell>
          <cell r="AK517">
            <v>21</v>
          </cell>
          <cell r="AL517">
            <v>6</v>
          </cell>
          <cell r="AM517">
            <v>0</v>
          </cell>
          <cell r="AN517">
            <v>0</v>
          </cell>
        </row>
        <row r="518">
          <cell r="A518" t="str">
            <v/>
          </cell>
          <cell r="B518" t="str">
            <v>Natalia RÓG (MKS Stal Nowa Dęba)</v>
          </cell>
          <cell r="H518" t="str">
            <v>R4591</v>
          </cell>
          <cell r="K518" t="str">
            <v>X0002</v>
          </cell>
          <cell r="N518" t="str">
            <v>Gabriela FRONT (UMKS Dubiecko)</v>
          </cell>
        </row>
        <row r="519">
          <cell r="A519" t="str">
            <v/>
          </cell>
          <cell r="B519" t="str">
            <v/>
          </cell>
          <cell r="H519" t="str">
            <v/>
          </cell>
          <cell r="K519" t="str">
            <v/>
          </cell>
          <cell r="N519" t="str">
            <v/>
          </cell>
        </row>
        <row r="521">
          <cell r="B521" t="str">
            <v>zwycięzca(cy): 21:3,21:6</v>
          </cell>
          <cell r="K521" t="str">
            <v/>
          </cell>
        </row>
        <row r="522">
          <cell r="B522">
            <v>75</v>
          </cell>
          <cell r="C522" t="str">
            <v>dzień turnieju.</v>
          </cell>
          <cell r="I522" t="str">
            <v>Nr meczu</v>
          </cell>
          <cell r="N522" t="str">
            <v>Godz.</v>
          </cell>
          <cell r="R522" t="str">
            <v>S. prow.</v>
          </cell>
          <cell r="AF522" t="str">
            <v>wygrany</v>
          </cell>
          <cell r="AG522" t="str">
            <v>przegrany</v>
          </cell>
        </row>
        <row r="523">
          <cell r="B523" t="str">
            <v>Boisko</v>
          </cell>
          <cell r="C523" t="str">
            <v>Gra</v>
          </cell>
          <cell r="I523">
            <v>75</v>
          </cell>
          <cell r="N523" t="str">
            <v>rozp.</v>
          </cell>
          <cell r="P523" t="str">
            <v>zak.</v>
          </cell>
          <cell r="R523" t="str">
            <v>S. serw.</v>
          </cell>
        </row>
        <row r="524">
          <cell r="A524">
            <v>75</v>
          </cell>
          <cell r="B524">
            <v>3</v>
          </cell>
          <cell r="C524" t="str">
            <v>Singiel dziewcząt</v>
          </cell>
          <cell r="H524">
            <v>21</v>
          </cell>
          <cell r="I524">
            <v>11</v>
          </cell>
          <cell r="J524">
            <v>21</v>
          </cell>
          <cell r="K524">
            <v>13</v>
          </cell>
          <cell r="P524">
            <v>0.6576388888888889</v>
          </cell>
          <cell r="R524">
            <v>0.6576388888888889</v>
          </cell>
          <cell r="S524" t="str">
            <v>godz.16:00</v>
          </cell>
          <cell r="X524">
            <v>75</v>
          </cell>
          <cell r="Y524" t="str">
            <v>Singiel dziewcząt</v>
          </cell>
          <cell r="Z524" t="str">
            <v>B5256</v>
          </cell>
          <cell r="AA524" t="str">
            <v/>
          </cell>
          <cell r="AB524" t="str">
            <v>X0012</v>
          </cell>
          <cell r="AC524" t="str">
            <v/>
          </cell>
          <cell r="AD524" t="str">
            <v>B5256</v>
          </cell>
          <cell r="AE524" t="str">
            <v/>
          </cell>
          <cell r="AF524" t="str">
            <v>21:11,21:13</v>
          </cell>
          <cell r="AG524" t="str">
            <v>11:21,13:21</v>
          </cell>
          <cell r="AH524" t="str">
            <v/>
          </cell>
          <cell r="AI524">
            <v>21</v>
          </cell>
          <cell r="AJ524">
            <v>11</v>
          </cell>
          <cell r="AK524">
            <v>21</v>
          </cell>
          <cell r="AL524">
            <v>13</v>
          </cell>
          <cell r="AM524">
            <v>0</v>
          </cell>
          <cell r="AN524">
            <v>0</v>
          </cell>
        </row>
        <row r="525">
          <cell r="A525" t="str">
            <v/>
          </cell>
          <cell r="B525" t="str">
            <v>Amelia BUKOWIŃSKA (UMKS Dubiecko)</v>
          </cell>
          <cell r="H525" t="str">
            <v>B5256</v>
          </cell>
          <cell r="K525" t="str">
            <v>X0012</v>
          </cell>
          <cell r="N525" t="str">
            <v>Sabina PAWŁOWSKA (UKS Sokół Ropczyce)</v>
          </cell>
        </row>
        <row r="526">
          <cell r="A526" t="str">
            <v/>
          </cell>
          <cell r="B526" t="str">
            <v/>
          </cell>
          <cell r="H526" t="str">
            <v/>
          </cell>
          <cell r="K526" t="str">
            <v/>
          </cell>
          <cell r="N526" t="str">
            <v/>
          </cell>
        </row>
        <row r="528">
          <cell r="B528" t="str">
            <v>zwycięzca(cy): 21:11,21:13</v>
          </cell>
          <cell r="K528" t="str">
            <v/>
          </cell>
        </row>
        <row r="529">
          <cell r="B529">
            <v>76</v>
          </cell>
          <cell r="C529" t="str">
            <v>dzień turnieju.</v>
          </cell>
          <cell r="I529" t="str">
            <v>Nr meczu</v>
          </cell>
          <cell r="N529" t="str">
            <v>Godz.</v>
          </cell>
          <cell r="R529" t="str">
            <v>S. prow.</v>
          </cell>
          <cell r="AF529" t="str">
            <v>wygrany</v>
          </cell>
          <cell r="AG529" t="str">
            <v>przegrany</v>
          </cell>
        </row>
        <row r="530">
          <cell r="B530" t="str">
            <v>Boisko</v>
          </cell>
          <cell r="C530" t="str">
            <v>Gra</v>
          </cell>
          <cell r="I530">
            <v>76</v>
          </cell>
          <cell r="N530" t="str">
            <v>rozp.</v>
          </cell>
          <cell r="P530" t="str">
            <v>zak.</v>
          </cell>
          <cell r="R530" t="str">
            <v>S. serw.</v>
          </cell>
        </row>
        <row r="531">
          <cell r="A531">
            <v>76</v>
          </cell>
          <cell r="C531" t="str">
            <v>Singiel dziewcząt</v>
          </cell>
          <cell r="H531">
            <v>21</v>
          </cell>
          <cell r="I531">
            <v>0</v>
          </cell>
          <cell r="J531">
            <v>21</v>
          </cell>
          <cell r="K531">
            <v>0</v>
          </cell>
          <cell r="R531">
            <v>0</v>
          </cell>
          <cell r="S531" t="str">
            <v>godz.16:00</v>
          </cell>
          <cell r="X531">
            <v>76</v>
          </cell>
          <cell r="Y531" t="str">
            <v>Singiel dziewcząt</v>
          </cell>
          <cell r="Z531" t="str">
            <v>D5258</v>
          </cell>
          <cell r="AA531" t="str">
            <v/>
          </cell>
          <cell r="AB531" t="str">
            <v>D5642</v>
          </cell>
          <cell r="AC531" t="str">
            <v/>
          </cell>
          <cell r="AD531" t="str">
            <v>D5258</v>
          </cell>
          <cell r="AE531" t="str">
            <v/>
          </cell>
          <cell r="AF531" t="str">
            <v>21:0,21:0 krecz</v>
          </cell>
          <cell r="AG531" t="str">
            <v>0:21,0:21 krecz</v>
          </cell>
          <cell r="AH531" t="str">
            <v/>
          </cell>
          <cell r="AI531">
            <v>21</v>
          </cell>
          <cell r="AJ531">
            <v>0</v>
          </cell>
          <cell r="AK531">
            <v>21</v>
          </cell>
          <cell r="AL531">
            <v>0</v>
          </cell>
          <cell r="AM531">
            <v>0</v>
          </cell>
          <cell r="AN531">
            <v>0</v>
          </cell>
        </row>
        <row r="532">
          <cell r="A532" t="str">
            <v/>
          </cell>
          <cell r="B532" t="str">
            <v>Aleksandra DUDZIAK (UMKS Dubiecko)</v>
          </cell>
          <cell r="H532" t="str">
            <v>D5258</v>
          </cell>
          <cell r="K532" t="str">
            <v>D5642</v>
          </cell>
          <cell r="N532" t="str">
            <v>Maria DZIEDZIC (UKS Sokół Ropczyce)</v>
          </cell>
        </row>
        <row r="533">
          <cell r="A533" t="str">
            <v/>
          </cell>
          <cell r="B533" t="str">
            <v/>
          </cell>
          <cell r="H533" t="str">
            <v/>
          </cell>
          <cell r="K533" t="str">
            <v/>
          </cell>
          <cell r="N533" t="str">
            <v/>
          </cell>
        </row>
        <row r="534">
          <cell r="B534" t="str">
            <v>krecz</v>
          </cell>
        </row>
        <row r="535">
          <cell r="B535" t="str">
            <v>zwycięzca(cy): 21:0,21:0 krecz</v>
          </cell>
          <cell r="K535" t="str">
            <v/>
          </cell>
        </row>
        <row r="536">
          <cell r="B536">
            <v>77</v>
          </cell>
          <cell r="C536" t="str">
            <v>dzień turnieju.</v>
          </cell>
          <cell r="I536" t="str">
            <v>Nr meczu</v>
          </cell>
          <cell r="N536" t="str">
            <v>Godz.</v>
          </cell>
          <cell r="R536" t="str">
            <v>S. prow.</v>
          </cell>
          <cell r="AF536" t="str">
            <v>wygrany</v>
          </cell>
          <cell r="AG536" t="str">
            <v>przegrany</v>
          </cell>
        </row>
        <row r="537">
          <cell r="B537" t="str">
            <v>Boisko</v>
          </cell>
          <cell r="C537" t="str">
            <v>Gra</v>
          </cell>
          <cell r="I537">
            <v>77</v>
          </cell>
          <cell r="N537" t="str">
            <v>rozp.</v>
          </cell>
          <cell r="P537" t="str">
            <v>zak.</v>
          </cell>
          <cell r="R537" t="str">
            <v>S. serw.</v>
          </cell>
        </row>
        <row r="538">
          <cell r="A538">
            <v>77</v>
          </cell>
          <cell r="B538">
            <v>4</v>
          </cell>
          <cell r="C538" t="str">
            <v>Singiel dziewcząt</v>
          </cell>
          <cell r="H538">
            <v>21</v>
          </cell>
          <cell r="I538">
            <v>1</v>
          </cell>
          <cell r="J538">
            <v>21</v>
          </cell>
          <cell r="K538">
            <v>0</v>
          </cell>
          <cell r="P538">
            <v>0.6527777777777778</v>
          </cell>
          <cell r="R538">
            <v>0.6527777777777778</v>
          </cell>
          <cell r="S538" t="str">
            <v>godz.16:20</v>
          </cell>
          <cell r="X538">
            <v>77</v>
          </cell>
          <cell r="Y538" t="str">
            <v>Singiel dziewcząt</v>
          </cell>
          <cell r="Z538" t="str">
            <v>W4322</v>
          </cell>
          <cell r="AA538" t="str">
            <v/>
          </cell>
          <cell r="AB538" t="str">
            <v>X0006</v>
          </cell>
          <cell r="AC538" t="str">
            <v/>
          </cell>
          <cell r="AD538" t="str">
            <v>W4322</v>
          </cell>
          <cell r="AE538" t="str">
            <v/>
          </cell>
          <cell r="AF538" t="str">
            <v>21:1,21:0</v>
          </cell>
          <cell r="AG538" t="str">
            <v>1:21,0:21</v>
          </cell>
          <cell r="AH538" t="str">
            <v/>
          </cell>
          <cell r="AI538">
            <v>21</v>
          </cell>
          <cell r="AJ538">
            <v>1</v>
          </cell>
          <cell r="AK538">
            <v>21</v>
          </cell>
          <cell r="AL538">
            <v>0</v>
          </cell>
          <cell r="AM538">
            <v>0</v>
          </cell>
          <cell r="AN538">
            <v>0</v>
          </cell>
        </row>
        <row r="539">
          <cell r="A539" t="str">
            <v/>
          </cell>
          <cell r="B539" t="str">
            <v>Paulina WILCZYŃSKA (UKS Orbitek Straszęcin)</v>
          </cell>
          <cell r="H539" t="str">
            <v>W4322</v>
          </cell>
          <cell r="K539" t="str">
            <v>X0006</v>
          </cell>
          <cell r="N539" t="str">
            <v>Gabriela PYRA (UMKS Dubiecko)</v>
          </cell>
        </row>
        <row r="540">
          <cell r="A540" t="str">
            <v/>
          </cell>
          <cell r="B540" t="str">
            <v/>
          </cell>
          <cell r="H540" t="str">
            <v/>
          </cell>
          <cell r="K540" t="str">
            <v/>
          </cell>
          <cell r="N540" t="str">
            <v/>
          </cell>
        </row>
        <row r="542">
          <cell r="B542" t="str">
            <v>zwycięzca(cy): 21:1,21:0</v>
          </cell>
          <cell r="K542" t="str">
            <v/>
          </cell>
        </row>
        <row r="543">
          <cell r="B543">
            <v>78</v>
          </cell>
          <cell r="C543" t="str">
            <v>dzień turnieju.</v>
          </cell>
          <cell r="I543" t="str">
            <v>Nr meczu</v>
          </cell>
          <cell r="N543" t="str">
            <v>Godz.</v>
          </cell>
          <cell r="R543" t="str">
            <v>S. prow.</v>
          </cell>
          <cell r="AF543" t="str">
            <v>wygrany</v>
          </cell>
          <cell r="AG543" t="str">
            <v>przegrany</v>
          </cell>
        </row>
        <row r="544">
          <cell r="B544" t="str">
            <v>Boisko</v>
          </cell>
          <cell r="C544" t="str">
            <v>Gra</v>
          </cell>
          <cell r="I544">
            <v>78</v>
          </cell>
          <cell r="N544" t="str">
            <v>rozp.</v>
          </cell>
          <cell r="P544" t="str">
            <v>zak.</v>
          </cell>
          <cell r="R544" t="str">
            <v>S. serw.</v>
          </cell>
        </row>
        <row r="545">
          <cell r="A545">
            <v>78</v>
          </cell>
          <cell r="B545">
            <v>1</v>
          </cell>
          <cell r="C545" t="str">
            <v>Singiel dziewcząt</v>
          </cell>
          <cell r="H545">
            <v>21</v>
          </cell>
          <cell r="I545">
            <v>9</v>
          </cell>
          <cell r="J545">
            <v>21</v>
          </cell>
          <cell r="K545">
            <v>7</v>
          </cell>
          <cell r="P545">
            <v>0.6583333333333333</v>
          </cell>
          <cell r="R545">
            <v>0.6583333333333333</v>
          </cell>
          <cell r="S545" t="str">
            <v>godz.16:20</v>
          </cell>
          <cell r="X545">
            <v>78</v>
          </cell>
          <cell r="Y545" t="str">
            <v>Singiel dziewcząt</v>
          </cell>
          <cell r="Z545" t="str">
            <v>M5644</v>
          </cell>
          <cell r="AA545" t="str">
            <v/>
          </cell>
          <cell r="AB545" t="str">
            <v>X0005</v>
          </cell>
          <cell r="AC545" t="str">
            <v/>
          </cell>
          <cell r="AD545" t="str">
            <v>M5644</v>
          </cell>
          <cell r="AE545" t="str">
            <v/>
          </cell>
          <cell r="AF545" t="str">
            <v>21:9,21:7</v>
          </cell>
          <cell r="AG545" t="str">
            <v>9:21,7:21</v>
          </cell>
          <cell r="AH545" t="str">
            <v/>
          </cell>
          <cell r="AI545">
            <v>21</v>
          </cell>
          <cell r="AJ545">
            <v>9</v>
          </cell>
          <cell r="AK545">
            <v>21</v>
          </cell>
          <cell r="AL545">
            <v>7</v>
          </cell>
          <cell r="AM545">
            <v>0</v>
          </cell>
          <cell r="AN545">
            <v>0</v>
          </cell>
        </row>
        <row r="546">
          <cell r="A546" t="str">
            <v/>
          </cell>
          <cell r="B546" t="str">
            <v>Patrycja MARCHUT (UKS Sokół Ropczyce)</v>
          </cell>
          <cell r="H546" t="str">
            <v>M5644</v>
          </cell>
          <cell r="K546" t="str">
            <v>X0005</v>
          </cell>
          <cell r="N546" t="str">
            <v>Kamila DZIMIRA (UMKS Dubiecko)</v>
          </cell>
        </row>
        <row r="547">
          <cell r="A547" t="str">
            <v/>
          </cell>
          <cell r="B547" t="str">
            <v/>
          </cell>
          <cell r="H547" t="str">
            <v/>
          </cell>
          <cell r="K547" t="str">
            <v/>
          </cell>
          <cell r="N547" t="str">
            <v/>
          </cell>
        </row>
        <row r="549">
          <cell r="B549" t="str">
            <v>zwycięzca(cy): 21:9,21:7</v>
          </cell>
          <cell r="K549" t="str">
            <v/>
          </cell>
        </row>
        <row r="550">
          <cell r="B550">
            <v>79</v>
          </cell>
          <cell r="C550" t="str">
            <v>dzień turnieju.</v>
          </cell>
          <cell r="I550" t="str">
            <v>Nr meczu</v>
          </cell>
          <cell r="N550" t="str">
            <v>Godz.</v>
          </cell>
          <cell r="R550" t="str">
            <v>S. prow.</v>
          </cell>
          <cell r="AF550" t="str">
            <v>wygrany</v>
          </cell>
          <cell r="AG550" t="str">
            <v>przegrany</v>
          </cell>
        </row>
        <row r="551">
          <cell r="B551" t="str">
            <v>Boisko</v>
          </cell>
          <cell r="C551" t="str">
            <v>Gra</v>
          </cell>
          <cell r="I551">
            <v>79</v>
          </cell>
          <cell r="N551" t="str">
            <v>rozp.</v>
          </cell>
          <cell r="P551" t="str">
            <v>zak.</v>
          </cell>
          <cell r="R551" t="str">
            <v>S. serw.</v>
          </cell>
        </row>
        <row r="552">
          <cell r="A552">
            <v>79</v>
          </cell>
          <cell r="B552">
            <v>4</v>
          </cell>
          <cell r="C552" t="str">
            <v>Singiel dziewcząt</v>
          </cell>
          <cell r="H552">
            <v>19</v>
          </cell>
          <cell r="I552">
            <v>21</v>
          </cell>
          <cell r="J552">
            <v>21</v>
          </cell>
          <cell r="K552">
            <v>5</v>
          </cell>
          <cell r="L552">
            <v>21</v>
          </cell>
          <cell r="M552">
            <v>14</v>
          </cell>
          <cell r="P552">
            <v>0.6798611111111111</v>
          </cell>
          <cell r="R552">
            <v>0.6798611111111111</v>
          </cell>
          <cell r="S552" t="str">
            <v>godz.16:20</v>
          </cell>
          <cell r="X552">
            <v>79</v>
          </cell>
          <cell r="Y552" t="str">
            <v>Singiel dziewcząt</v>
          </cell>
          <cell r="Z552" t="str">
            <v>J5645</v>
          </cell>
          <cell r="AA552" t="str">
            <v/>
          </cell>
          <cell r="AB552" t="str">
            <v>X0001</v>
          </cell>
          <cell r="AC552" t="str">
            <v/>
          </cell>
          <cell r="AD552" t="str">
            <v>J5645</v>
          </cell>
          <cell r="AE552" t="str">
            <v/>
          </cell>
          <cell r="AF552" t="str">
            <v>19:21,21:5,21:14</v>
          </cell>
          <cell r="AG552" t="str">
            <v>21:19,5:21,14:21</v>
          </cell>
          <cell r="AH552" t="str">
            <v/>
          </cell>
          <cell r="AI552">
            <v>19</v>
          </cell>
          <cell r="AJ552">
            <v>21</v>
          </cell>
          <cell r="AK552">
            <v>21</v>
          </cell>
          <cell r="AL552">
            <v>5</v>
          </cell>
          <cell r="AM552">
            <v>21</v>
          </cell>
          <cell r="AN552">
            <v>14</v>
          </cell>
        </row>
        <row r="553">
          <cell r="A553" t="str">
            <v/>
          </cell>
          <cell r="B553" t="str">
            <v>Aleksandra JODŁOWSKA (UKS Sokół Ropczyce)</v>
          </cell>
          <cell r="H553" t="str">
            <v>J5645</v>
          </cell>
          <cell r="K553" t="str">
            <v>X0001</v>
          </cell>
          <cell r="N553" t="str">
            <v>Wiktoria PAKOSZ (UMKS Dubiecko)</v>
          </cell>
        </row>
        <row r="554">
          <cell r="A554" t="str">
            <v/>
          </cell>
          <cell r="B554" t="str">
            <v/>
          </cell>
          <cell r="H554" t="str">
            <v/>
          </cell>
          <cell r="K554" t="str">
            <v/>
          </cell>
          <cell r="N554" t="str">
            <v/>
          </cell>
        </row>
        <row r="556">
          <cell r="B556" t="str">
            <v>zwycięzca(cy): 19:21,21:5,21:14</v>
          </cell>
          <cell r="K556" t="str">
            <v/>
          </cell>
        </row>
        <row r="557">
          <cell r="B557">
            <v>80</v>
          </cell>
          <cell r="C557" t="str">
            <v>dzień turnieju.</v>
          </cell>
          <cell r="I557" t="str">
            <v>Nr meczu</v>
          </cell>
          <cell r="N557" t="str">
            <v>Godz.</v>
          </cell>
          <cell r="R557" t="str">
            <v>S. prow.</v>
          </cell>
          <cell r="AF557" t="str">
            <v>wygrany</v>
          </cell>
          <cell r="AG557" t="str">
            <v>przegrany</v>
          </cell>
        </row>
        <row r="558">
          <cell r="B558" t="str">
            <v>Boisko</v>
          </cell>
          <cell r="C558" t="str">
            <v>Gra</v>
          </cell>
          <cell r="I558">
            <v>80</v>
          </cell>
          <cell r="N558" t="str">
            <v>rozp.</v>
          </cell>
          <cell r="P558" t="str">
            <v>zak.</v>
          </cell>
          <cell r="R558" t="str">
            <v>S. serw.</v>
          </cell>
        </row>
        <row r="559">
          <cell r="A559">
            <v>80</v>
          </cell>
          <cell r="B559">
            <v>2</v>
          </cell>
          <cell r="C559" t="str">
            <v>Singiel dziewcząt</v>
          </cell>
          <cell r="H559">
            <v>21</v>
          </cell>
          <cell r="I559">
            <v>5</v>
          </cell>
          <cell r="J559">
            <v>21</v>
          </cell>
          <cell r="K559">
            <v>4</v>
          </cell>
          <cell r="P559">
            <v>0.6652777777777777</v>
          </cell>
          <cell r="R559">
            <v>0.6652777777777777</v>
          </cell>
          <cell r="S559" t="str">
            <v>godz.16:20</v>
          </cell>
          <cell r="X559">
            <v>80</v>
          </cell>
          <cell r="Y559" t="str">
            <v>Singiel dziewcząt</v>
          </cell>
          <cell r="Z559" t="str">
            <v>D5052</v>
          </cell>
          <cell r="AA559" t="str">
            <v/>
          </cell>
          <cell r="AB559" t="str">
            <v>X0003</v>
          </cell>
          <cell r="AC559" t="str">
            <v/>
          </cell>
          <cell r="AD559" t="str">
            <v>D5052</v>
          </cell>
          <cell r="AE559" t="str">
            <v/>
          </cell>
          <cell r="AF559" t="str">
            <v>21:5,21:4</v>
          </cell>
          <cell r="AG559" t="str">
            <v>5:21,4:21</v>
          </cell>
          <cell r="AH559" t="str">
            <v/>
          </cell>
          <cell r="AI559">
            <v>21</v>
          </cell>
          <cell r="AJ559">
            <v>5</v>
          </cell>
          <cell r="AK559">
            <v>21</v>
          </cell>
          <cell r="AL559">
            <v>4</v>
          </cell>
          <cell r="AM559">
            <v>0</v>
          </cell>
          <cell r="AN559">
            <v>0</v>
          </cell>
        </row>
        <row r="560">
          <cell r="A560" t="str">
            <v/>
          </cell>
          <cell r="B560" t="str">
            <v>Patrycja DOMAŃSKA (----)</v>
          </cell>
          <cell r="H560" t="str">
            <v>D5052</v>
          </cell>
          <cell r="K560" t="str">
            <v>X0003</v>
          </cell>
          <cell r="N560" t="str">
            <v>Paulina PAWLUS (UMKS Dubiecko)</v>
          </cell>
        </row>
        <row r="561">
          <cell r="A561" t="str">
            <v/>
          </cell>
          <cell r="B561" t="str">
            <v/>
          </cell>
          <cell r="H561" t="str">
            <v/>
          </cell>
          <cell r="K561" t="str">
            <v/>
          </cell>
          <cell r="N561" t="str">
            <v/>
          </cell>
        </row>
        <row r="563">
          <cell r="B563" t="str">
            <v>zwycięzca(cy): 21:5,21:4</v>
          </cell>
          <cell r="K563" t="str">
            <v/>
          </cell>
        </row>
        <row r="564">
          <cell r="B564">
            <v>81</v>
          </cell>
          <cell r="C564" t="str">
            <v>dzień turnieju.</v>
          </cell>
          <cell r="I564" t="str">
            <v>Nr meczu</v>
          </cell>
          <cell r="N564" t="str">
            <v>Godz.</v>
          </cell>
          <cell r="R564" t="str">
            <v>S. prow.</v>
          </cell>
          <cell r="AF564" t="str">
            <v>wygrany</v>
          </cell>
          <cell r="AG564" t="str">
            <v>przegrany</v>
          </cell>
        </row>
        <row r="565">
          <cell r="B565" t="str">
            <v>Boisko</v>
          </cell>
          <cell r="C565" t="str">
            <v>Gra</v>
          </cell>
          <cell r="I565">
            <v>81</v>
          </cell>
          <cell r="N565" t="str">
            <v>rozp.</v>
          </cell>
          <cell r="P565" t="str">
            <v>zak.</v>
          </cell>
          <cell r="R565" t="str">
            <v>S. serw.</v>
          </cell>
        </row>
        <row r="566">
          <cell r="A566">
            <v>81</v>
          </cell>
          <cell r="B566">
            <v>3</v>
          </cell>
          <cell r="C566" t="str">
            <v>Singiel dziewcząt</v>
          </cell>
          <cell r="H566">
            <v>21</v>
          </cell>
          <cell r="I566">
            <v>4</v>
          </cell>
          <cell r="J566">
            <v>21</v>
          </cell>
          <cell r="K566">
            <v>7</v>
          </cell>
          <cell r="P566">
            <v>0.6680555555555556</v>
          </cell>
          <cell r="R566">
            <v>0.6680555555555556</v>
          </cell>
          <cell r="S566" t="str">
            <v>godz.16:40</v>
          </cell>
          <cell r="X566">
            <v>81</v>
          </cell>
          <cell r="Y566" t="str">
            <v>Singiel dziewcząt</v>
          </cell>
          <cell r="Z566" t="str">
            <v>B4244</v>
          </cell>
          <cell r="AA566" t="str">
            <v/>
          </cell>
          <cell r="AB566" t="str">
            <v>X0011</v>
          </cell>
          <cell r="AC566" t="str">
            <v/>
          </cell>
          <cell r="AD566" t="str">
            <v>B4244</v>
          </cell>
          <cell r="AE566" t="str">
            <v/>
          </cell>
          <cell r="AF566" t="str">
            <v>21:4,21:7</v>
          </cell>
          <cell r="AG566" t="str">
            <v>4:21,7:21</v>
          </cell>
          <cell r="AH566" t="str">
            <v/>
          </cell>
          <cell r="AI566">
            <v>21</v>
          </cell>
          <cell r="AJ566">
            <v>4</v>
          </cell>
          <cell r="AK566">
            <v>21</v>
          </cell>
          <cell r="AL566">
            <v>7</v>
          </cell>
          <cell r="AM566">
            <v>0</v>
          </cell>
          <cell r="AN566">
            <v>0</v>
          </cell>
        </row>
        <row r="567">
          <cell r="A567" t="str">
            <v/>
          </cell>
          <cell r="B567" t="str">
            <v>Klaudia BUKOWIŃSKA (UMKS Dubiecko)</v>
          </cell>
          <cell r="H567" t="str">
            <v>B4244</v>
          </cell>
          <cell r="K567" t="str">
            <v>X0011</v>
          </cell>
          <cell r="N567" t="str">
            <v>Patrycja ZAPAŁ (UKS Sokół Ropczyce)</v>
          </cell>
        </row>
        <row r="568">
          <cell r="A568" t="str">
            <v/>
          </cell>
          <cell r="B568" t="str">
            <v/>
          </cell>
          <cell r="H568" t="str">
            <v/>
          </cell>
          <cell r="K568" t="str">
            <v/>
          </cell>
          <cell r="N568" t="str">
            <v/>
          </cell>
        </row>
        <row r="570">
          <cell r="B570" t="str">
            <v>zwycięzca(cy): 21:4,21:7</v>
          </cell>
          <cell r="K570" t="str">
            <v/>
          </cell>
        </row>
        <row r="571">
          <cell r="B571">
            <v>82</v>
          </cell>
          <cell r="C571" t="str">
            <v>dzień turnieju.</v>
          </cell>
          <cell r="I571" t="str">
            <v>Nr meczu</v>
          </cell>
          <cell r="N571" t="str">
            <v>Godz.</v>
          </cell>
          <cell r="R571" t="str">
            <v>S. prow.</v>
          </cell>
          <cell r="AF571" t="str">
            <v>wygrany</v>
          </cell>
          <cell r="AG571" t="str">
            <v>przegrany</v>
          </cell>
        </row>
        <row r="572">
          <cell r="B572" t="str">
            <v>Boisko</v>
          </cell>
          <cell r="C572" t="str">
            <v>Gra</v>
          </cell>
          <cell r="I572">
            <v>82</v>
          </cell>
          <cell r="N572" t="str">
            <v>rozp.</v>
          </cell>
          <cell r="P572" t="str">
            <v>zak.</v>
          </cell>
          <cell r="R572" t="str">
            <v>S. serw.</v>
          </cell>
        </row>
        <row r="573">
          <cell r="A573">
            <v>82</v>
          </cell>
          <cell r="B573">
            <v>1</v>
          </cell>
          <cell r="C573" t="str">
            <v>Singiel dziewcząt</v>
          </cell>
          <cell r="H573">
            <v>21</v>
          </cell>
          <cell r="I573">
            <v>4</v>
          </cell>
          <cell r="J573">
            <v>21</v>
          </cell>
          <cell r="K573">
            <v>3</v>
          </cell>
          <cell r="P573">
            <v>0.6666666666666666</v>
          </cell>
          <cell r="R573">
            <v>0.6666666666666666</v>
          </cell>
          <cell r="S573" t="str">
            <v>godz.16:40</v>
          </cell>
          <cell r="X573">
            <v>82</v>
          </cell>
          <cell r="Y573" t="str">
            <v>Singiel dziewcząt</v>
          </cell>
          <cell r="Z573" t="str">
            <v>S5229</v>
          </cell>
          <cell r="AA573" t="str">
            <v/>
          </cell>
          <cell r="AB573" t="str">
            <v>X0004</v>
          </cell>
          <cell r="AC573" t="str">
            <v/>
          </cell>
          <cell r="AD573" t="str">
            <v>S5229</v>
          </cell>
          <cell r="AE573" t="str">
            <v/>
          </cell>
          <cell r="AF573" t="str">
            <v>21:4,21:3</v>
          </cell>
          <cell r="AG573" t="str">
            <v>4:21,3:21</v>
          </cell>
          <cell r="AH573" t="str">
            <v/>
          </cell>
          <cell r="AI573">
            <v>21</v>
          </cell>
          <cell r="AJ573">
            <v>4</v>
          </cell>
          <cell r="AK573">
            <v>21</v>
          </cell>
          <cell r="AL573">
            <v>3</v>
          </cell>
          <cell r="AM573">
            <v>0</v>
          </cell>
          <cell r="AN573">
            <v>0</v>
          </cell>
        </row>
        <row r="574">
          <cell r="A574" t="str">
            <v/>
          </cell>
          <cell r="B574" t="str">
            <v>Joanna SZERSZEŃ (UKS Orbitek Straszęcin)</v>
          </cell>
          <cell r="H574" t="str">
            <v>S5229</v>
          </cell>
          <cell r="K574" t="str">
            <v>X0004</v>
          </cell>
          <cell r="N574" t="str">
            <v>Anna TUREK (UMKS Dubiecko)</v>
          </cell>
        </row>
        <row r="575">
          <cell r="A575" t="str">
            <v/>
          </cell>
          <cell r="B575" t="str">
            <v/>
          </cell>
          <cell r="H575" t="str">
            <v/>
          </cell>
          <cell r="K575" t="str">
            <v/>
          </cell>
          <cell r="N575" t="str">
            <v/>
          </cell>
        </row>
        <row r="577">
          <cell r="B577" t="str">
            <v>zwycięzca(cy): 21:4,21:3</v>
          </cell>
          <cell r="K577" t="str">
            <v/>
          </cell>
        </row>
        <row r="578">
          <cell r="B578">
            <v>83</v>
          </cell>
          <cell r="C578" t="str">
            <v>dzień turnieju.</v>
          </cell>
          <cell r="I578" t="str">
            <v>Nr meczu</v>
          </cell>
          <cell r="N578" t="str">
            <v>Godz.</v>
          </cell>
          <cell r="R578" t="str">
            <v>S. prow.</v>
          </cell>
          <cell r="AF578" t="str">
            <v>wygrany</v>
          </cell>
          <cell r="AG578" t="str">
            <v>przegrany</v>
          </cell>
        </row>
        <row r="579">
          <cell r="B579" t="str">
            <v>Boisko</v>
          </cell>
          <cell r="C579" t="str">
            <v>Gra</v>
          </cell>
          <cell r="I579">
            <v>83</v>
          </cell>
          <cell r="N579" t="str">
            <v>rozp.</v>
          </cell>
          <cell r="P579" t="str">
            <v>zak.</v>
          </cell>
          <cell r="R579" t="str">
            <v>S. serw.</v>
          </cell>
        </row>
        <row r="580">
          <cell r="A580">
            <v>83</v>
          </cell>
          <cell r="B580">
            <v>2</v>
          </cell>
          <cell r="C580" t="str">
            <v>Singiel dziewcząt</v>
          </cell>
          <cell r="H580">
            <v>15</v>
          </cell>
          <cell r="I580">
            <v>21</v>
          </cell>
          <cell r="J580">
            <v>17</v>
          </cell>
          <cell r="K580">
            <v>21</v>
          </cell>
          <cell r="P580">
            <v>0.6784722222222223</v>
          </cell>
          <cell r="R580">
            <v>0.6784722222222223</v>
          </cell>
          <cell r="S580" t="str">
            <v>godz.16:40</v>
          </cell>
          <cell r="X580">
            <v>83</v>
          </cell>
          <cell r="Y580" t="str">
            <v>Singiel dziewcząt</v>
          </cell>
          <cell r="Z580" t="str">
            <v>H5558</v>
          </cell>
          <cell r="AA580" t="str">
            <v/>
          </cell>
          <cell r="AB580" t="str">
            <v>K5631</v>
          </cell>
          <cell r="AC580" t="str">
            <v/>
          </cell>
          <cell r="AD580" t="str">
            <v>K5631</v>
          </cell>
          <cell r="AE580" t="str">
            <v/>
          </cell>
          <cell r="AF580" t="str">
            <v>21:15,21:17</v>
          </cell>
          <cell r="AG580" t="str">
            <v>15:21,17:21</v>
          </cell>
          <cell r="AH580" t="str">
            <v/>
          </cell>
          <cell r="AI580">
            <v>15</v>
          </cell>
          <cell r="AJ580">
            <v>21</v>
          </cell>
          <cell r="AK580">
            <v>17</v>
          </cell>
          <cell r="AL580">
            <v>21</v>
          </cell>
          <cell r="AM580">
            <v>0</v>
          </cell>
          <cell r="AN580">
            <v>0</v>
          </cell>
        </row>
        <row r="581">
          <cell r="A581" t="str">
            <v/>
          </cell>
          <cell r="B581" t="str">
            <v>Natalia HAŁATA (UKSB Volant Mielec)</v>
          </cell>
          <cell r="H581" t="str">
            <v>H5558</v>
          </cell>
          <cell r="K581" t="str">
            <v>K5631</v>
          </cell>
          <cell r="N581" t="str">
            <v>Sara KACZMARZYK (UKS Jagiellonka Medyka)</v>
          </cell>
        </row>
        <row r="582">
          <cell r="A582" t="str">
            <v/>
          </cell>
          <cell r="B582" t="str">
            <v/>
          </cell>
          <cell r="H582" t="str">
            <v/>
          </cell>
          <cell r="K582" t="str">
            <v/>
          </cell>
          <cell r="N582" t="str">
            <v/>
          </cell>
        </row>
        <row r="584">
          <cell r="B584" t="str">
            <v/>
          </cell>
          <cell r="K584" t="str">
            <v>zwycięzca(cy): 21:15,21:17</v>
          </cell>
        </row>
        <row r="585">
          <cell r="B585">
            <v>84</v>
          </cell>
          <cell r="C585" t="str">
            <v>dzień turnieju.</v>
          </cell>
          <cell r="I585" t="str">
            <v>Nr meczu</v>
          </cell>
          <cell r="N585" t="str">
            <v>Godz.</v>
          </cell>
          <cell r="R585" t="str">
            <v>S. prow.</v>
          </cell>
          <cell r="AF585" t="str">
            <v>wygrany</v>
          </cell>
          <cell r="AG585" t="str">
            <v>przegrany</v>
          </cell>
        </row>
        <row r="586">
          <cell r="B586" t="str">
            <v>Boisko</v>
          </cell>
          <cell r="C586" t="str">
            <v>Gra</v>
          </cell>
          <cell r="I586">
            <v>84</v>
          </cell>
          <cell r="N586" t="str">
            <v>rozp.</v>
          </cell>
          <cell r="P586" t="str">
            <v>zak.</v>
          </cell>
          <cell r="R586" t="str">
            <v>S. serw.</v>
          </cell>
        </row>
        <row r="587">
          <cell r="A587">
            <v>84</v>
          </cell>
          <cell r="B587">
            <v>1</v>
          </cell>
          <cell r="C587" t="str">
            <v>Singiel dziewcząt</v>
          </cell>
          <cell r="H587">
            <v>21</v>
          </cell>
          <cell r="I587">
            <v>4</v>
          </cell>
          <cell r="J587">
            <v>21</v>
          </cell>
          <cell r="K587">
            <v>5</v>
          </cell>
          <cell r="P587">
            <v>0.6770833333333334</v>
          </cell>
          <cell r="R587">
            <v>0.6770833333333334</v>
          </cell>
          <cell r="S587" t="str">
            <v>godz.16:40</v>
          </cell>
          <cell r="X587">
            <v>84</v>
          </cell>
          <cell r="Y587" t="str">
            <v>Singiel dziewcząt</v>
          </cell>
          <cell r="Z587" t="str">
            <v>G3411</v>
          </cell>
          <cell r="AA587" t="str">
            <v/>
          </cell>
          <cell r="AB587" t="str">
            <v>K5780</v>
          </cell>
          <cell r="AC587" t="str">
            <v/>
          </cell>
          <cell r="AD587" t="str">
            <v>G3411</v>
          </cell>
          <cell r="AE587" t="str">
            <v/>
          </cell>
          <cell r="AF587" t="str">
            <v>21:4,21:5</v>
          </cell>
          <cell r="AG587" t="str">
            <v>4:21,5:21</v>
          </cell>
          <cell r="AH587" t="str">
            <v/>
          </cell>
          <cell r="AI587">
            <v>21</v>
          </cell>
          <cell r="AJ587">
            <v>4</v>
          </cell>
          <cell r="AK587">
            <v>21</v>
          </cell>
          <cell r="AL587">
            <v>5</v>
          </cell>
          <cell r="AM587">
            <v>0</v>
          </cell>
          <cell r="AN587">
            <v>0</v>
          </cell>
        </row>
        <row r="588">
          <cell r="A588" t="str">
            <v/>
          </cell>
          <cell r="B588" t="str">
            <v>Magdalena GOLENIA (UKS Sokół Ropczyce)</v>
          </cell>
          <cell r="H588" t="str">
            <v>G3411</v>
          </cell>
          <cell r="K588" t="str">
            <v>K5780</v>
          </cell>
          <cell r="N588" t="str">
            <v>Klaudia KOSTRZYCKA (MKS Stal Nowa Dęba)</v>
          </cell>
        </row>
        <row r="589">
          <cell r="A589" t="str">
            <v/>
          </cell>
          <cell r="B589" t="str">
            <v/>
          </cell>
          <cell r="H589" t="str">
            <v/>
          </cell>
          <cell r="K589" t="str">
            <v/>
          </cell>
          <cell r="N589" t="str">
            <v/>
          </cell>
        </row>
        <row r="591">
          <cell r="B591" t="str">
            <v>zwycięzca(cy): 21:4,21:5</v>
          </cell>
          <cell r="K591" t="str">
            <v/>
          </cell>
        </row>
        <row r="592">
          <cell r="B592">
            <v>85</v>
          </cell>
          <cell r="C592" t="str">
            <v>dzień turnieju.</v>
          </cell>
          <cell r="I592" t="str">
            <v>Nr meczu</v>
          </cell>
          <cell r="N592" t="str">
            <v>Godz.</v>
          </cell>
          <cell r="R592" t="str">
            <v>S. prow.</v>
          </cell>
          <cell r="AF592" t="str">
            <v>wygrany</v>
          </cell>
          <cell r="AG592" t="str">
            <v>przegrany</v>
          </cell>
        </row>
        <row r="593">
          <cell r="B593" t="str">
            <v>Boisko</v>
          </cell>
          <cell r="C593" t="str">
            <v>Gra</v>
          </cell>
          <cell r="I593">
            <v>85</v>
          </cell>
          <cell r="N593" t="str">
            <v>rozp.</v>
          </cell>
          <cell r="P593" t="str">
            <v>zak.</v>
          </cell>
          <cell r="R593" t="str">
            <v>S. serw.</v>
          </cell>
        </row>
        <row r="594">
          <cell r="A594">
            <v>85</v>
          </cell>
          <cell r="B594">
            <v>3</v>
          </cell>
          <cell r="C594" t="str">
            <v>Singiel chłopców</v>
          </cell>
          <cell r="H594">
            <v>21</v>
          </cell>
          <cell r="I594">
            <v>2</v>
          </cell>
          <cell r="J594">
            <v>21</v>
          </cell>
          <cell r="K594">
            <v>5</v>
          </cell>
          <cell r="P594">
            <v>0.6763888888888889</v>
          </cell>
          <cell r="R594">
            <v>0.6763888888888889</v>
          </cell>
          <cell r="S594" t="str">
            <v>godz.17:00</v>
          </cell>
          <cell r="X594">
            <v>85</v>
          </cell>
          <cell r="Y594" t="str">
            <v>Singiel chłopców</v>
          </cell>
          <cell r="Z594" t="str">
            <v>K4613</v>
          </cell>
          <cell r="AA594" t="str">
            <v/>
          </cell>
          <cell r="AB594" t="str">
            <v>S5556</v>
          </cell>
          <cell r="AC594" t="str">
            <v/>
          </cell>
          <cell r="AD594" t="str">
            <v>K4613</v>
          </cell>
          <cell r="AE594" t="str">
            <v/>
          </cell>
          <cell r="AF594" t="str">
            <v>21:2,21:5</v>
          </cell>
          <cell r="AG594" t="str">
            <v>2:21,5:21</v>
          </cell>
          <cell r="AH594" t="str">
            <v/>
          </cell>
          <cell r="AI594">
            <v>21</v>
          </cell>
          <cell r="AJ594">
            <v>2</v>
          </cell>
          <cell r="AK594">
            <v>21</v>
          </cell>
          <cell r="AL594">
            <v>5</v>
          </cell>
          <cell r="AM594">
            <v>0</v>
          </cell>
          <cell r="AN594">
            <v>0</v>
          </cell>
        </row>
        <row r="595">
          <cell r="A595" t="str">
            <v/>
          </cell>
          <cell r="B595" t="str">
            <v>Jakub KUFEL (UKS Orbitek Straszęcin)</v>
          </cell>
          <cell r="H595" t="str">
            <v>K4613</v>
          </cell>
          <cell r="K595" t="str">
            <v>S5556</v>
          </cell>
          <cell r="N595" t="str">
            <v>Łukasz SZANTULA (UKSB Volant Mielec)</v>
          </cell>
        </row>
        <row r="596">
          <cell r="A596" t="str">
            <v/>
          </cell>
          <cell r="B596" t="str">
            <v/>
          </cell>
          <cell r="H596" t="str">
            <v/>
          </cell>
          <cell r="K596" t="str">
            <v/>
          </cell>
          <cell r="N596" t="str">
            <v/>
          </cell>
        </row>
        <row r="598">
          <cell r="B598" t="str">
            <v>zwycięzca(cy): 21:2,21:5</v>
          </cell>
          <cell r="K598" t="str">
            <v/>
          </cell>
        </row>
        <row r="599">
          <cell r="B599">
            <v>86</v>
          </cell>
          <cell r="C599" t="str">
            <v>dzień turnieju.</v>
          </cell>
          <cell r="I599" t="str">
            <v>Nr meczu</v>
          </cell>
          <cell r="N599" t="str">
            <v>Godz.</v>
          </cell>
          <cell r="R599" t="str">
            <v>S. prow.</v>
          </cell>
          <cell r="AF599" t="str">
            <v>wygrany</v>
          </cell>
          <cell r="AG599" t="str">
            <v>przegrany</v>
          </cell>
        </row>
        <row r="600">
          <cell r="B600" t="str">
            <v>Boisko</v>
          </cell>
          <cell r="C600" t="str">
            <v>Gra</v>
          </cell>
          <cell r="I600">
            <v>86</v>
          </cell>
          <cell r="N600" t="str">
            <v>rozp.</v>
          </cell>
          <cell r="P600" t="str">
            <v>zak.</v>
          </cell>
          <cell r="R600" t="str">
            <v>S. serw.</v>
          </cell>
        </row>
        <row r="601">
          <cell r="A601">
            <v>86</v>
          </cell>
          <cell r="C601" t="str">
            <v>Singiel chłopców</v>
          </cell>
          <cell r="H601">
            <v>21</v>
          </cell>
          <cell r="I601">
            <v>0</v>
          </cell>
          <cell r="J601">
            <v>21</v>
          </cell>
          <cell r="K601">
            <v>0</v>
          </cell>
          <cell r="R601">
            <v>0</v>
          </cell>
          <cell r="S601" t="str">
            <v>godz.17:00</v>
          </cell>
          <cell r="X601">
            <v>86</v>
          </cell>
          <cell r="Y601" t="str">
            <v>Singiel chłopców</v>
          </cell>
          <cell r="Z601" t="str">
            <v>K5204</v>
          </cell>
          <cell r="AA601" t="str">
            <v/>
          </cell>
          <cell r="AB601" t="str">
            <v>C5783</v>
          </cell>
          <cell r="AC601" t="str">
            <v/>
          </cell>
          <cell r="AD601" t="str">
            <v>K5204</v>
          </cell>
          <cell r="AE601" t="str">
            <v/>
          </cell>
          <cell r="AF601" t="str">
            <v>21:0,21:0</v>
          </cell>
          <cell r="AG601" t="str">
            <v>0:21,0:21</v>
          </cell>
          <cell r="AH601" t="str">
            <v/>
          </cell>
          <cell r="AI601">
            <v>21</v>
          </cell>
          <cell r="AJ601">
            <v>0</v>
          </cell>
          <cell r="AK601">
            <v>21</v>
          </cell>
          <cell r="AL601">
            <v>0</v>
          </cell>
          <cell r="AM601">
            <v>0</v>
          </cell>
          <cell r="AN601">
            <v>0</v>
          </cell>
        </row>
        <row r="602">
          <cell r="A602" t="str">
            <v/>
          </cell>
          <cell r="B602" t="str">
            <v>Patryk KRUPCZAK (UKS Aktywna Piątka Przemyśl)</v>
          </cell>
          <cell r="H602" t="str">
            <v>K5204</v>
          </cell>
          <cell r="K602" t="str">
            <v>C5783</v>
          </cell>
          <cell r="N602" t="str">
            <v>Filip CZERWIEC (UKS Orbitek Straszęcin)</v>
          </cell>
        </row>
        <row r="603">
          <cell r="A603" t="str">
            <v/>
          </cell>
          <cell r="B603" t="str">
            <v/>
          </cell>
          <cell r="H603" t="str">
            <v/>
          </cell>
          <cell r="K603" t="str">
            <v/>
          </cell>
          <cell r="N603" t="str">
            <v/>
          </cell>
        </row>
        <row r="605">
          <cell r="B605" t="str">
            <v>zwycięzca(cy): 21:0,21:0</v>
          </cell>
          <cell r="K605" t="str">
            <v/>
          </cell>
        </row>
        <row r="606">
          <cell r="B606">
            <v>87</v>
          </cell>
          <cell r="C606" t="str">
            <v>dzień turnieju.</v>
          </cell>
          <cell r="I606" t="str">
            <v>Nr meczu</v>
          </cell>
          <cell r="N606" t="str">
            <v>Godz.</v>
          </cell>
          <cell r="R606" t="str">
            <v>S. prow.</v>
          </cell>
          <cell r="AF606" t="str">
            <v>wygrany</v>
          </cell>
          <cell r="AG606" t="str">
            <v>przegrany</v>
          </cell>
        </row>
        <row r="607">
          <cell r="B607" t="str">
            <v>Boisko</v>
          </cell>
          <cell r="C607" t="str">
            <v>Gra</v>
          </cell>
          <cell r="I607">
            <v>87</v>
          </cell>
          <cell r="N607" t="str">
            <v>rozp.</v>
          </cell>
          <cell r="P607" t="str">
            <v>zak.</v>
          </cell>
          <cell r="R607" t="str">
            <v>S. serw.</v>
          </cell>
        </row>
        <row r="608">
          <cell r="A608">
            <v>87</v>
          </cell>
          <cell r="B608">
            <v>1</v>
          </cell>
          <cell r="C608" t="str">
            <v>Singiel chłopców</v>
          </cell>
          <cell r="H608">
            <v>21</v>
          </cell>
          <cell r="I608">
            <v>3</v>
          </cell>
          <cell r="J608">
            <v>21</v>
          </cell>
          <cell r="K608">
            <v>4</v>
          </cell>
          <cell r="P608">
            <v>0.6854166666666667</v>
          </cell>
          <cell r="R608">
            <v>0.6854166666666667</v>
          </cell>
          <cell r="S608" t="str">
            <v>godz.17:00</v>
          </cell>
          <cell r="X608">
            <v>87</v>
          </cell>
          <cell r="Y608" t="str">
            <v>Singiel chłopców</v>
          </cell>
          <cell r="Z608" t="str">
            <v>P4530</v>
          </cell>
          <cell r="AA608" t="str">
            <v/>
          </cell>
          <cell r="AB608" t="str">
            <v>K5232</v>
          </cell>
          <cell r="AC608" t="str">
            <v/>
          </cell>
          <cell r="AD608" t="str">
            <v>P4530</v>
          </cell>
          <cell r="AE608" t="str">
            <v/>
          </cell>
          <cell r="AF608" t="str">
            <v>21:3,21:4</v>
          </cell>
          <cell r="AG608" t="str">
            <v>3:21,4:21</v>
          </cell>
          <cell r="AH608" t="str">
            <v/>
          </cell>
          <cell r="AI608">
            <v>21</v>
          </cell>
          <cell r="AJ608">
            <v>3</v>
          </cell>
          <cell r="AK608">
            <v>21</v>
          </cell>
          <cell r="AL608">
            <v>4</v>
          </cell>
          <cell r="AM608">
            <v>0</v>
          </cell>
          <cell r="AN608">
            <v>0</v>
          </cell>
        </row>
        <row r="609">
          <cell r="A609" t="str">
            <v/>
          </cell>
          <cell r="B609" t="str">
            <v>Krzysztof PŁOCH (UKS Start Widełka)</v>
          </cell>
          <cell r="H609" t="str">
            <v>P4530</v>
          </cell>
          <cell r="K609" t="str">
            <v>K5232</v>
          </cell>
          <cell r="N609" t="str">
            <v>Paweł KIELAR (UKS Orbitek Straszęcin)</v>
          </cell>
        </row>
        <row r="610">
          <cell r="A610" t="str">
            <v/>
          </cell>
          <cell r="B610" t="str">
            <v/>
          </cell>
          <cell r="H610" t="str">
            <v/>
          </cell>
          <cell r="K610" t="str">
            <v/>
          </cell>
          <cell r="N610" t="str">
            <v/>
          </cell>
        </row>
        <row r="612">
          <cell r="B612" t="str">
            <v>zwycięzca(cy): 21:3,21:4</v>
          </cell>
          <cell r="K612" t="str">
            <v/>
          </cell>
        </row>
        <row r="613">
          <cell r="B613">
            <v>88</v>
          </cell>
          <cell r="C613" t="str">
            <v>dzień turnieju.</v>
          </cell>
          <cell r="I613" t="str">
            <v>Nr meczu</v>
          </cell>
          <cell r="N613" t="str">
            <v>Godz.</v>
          </cell>
          <cell r="R613" t="str">
            <v>S. prow.</v>
          </cell>
          <cell r="AF613" t="str">
            <v>wygrany</v>
          </cell>
          <cell r="AG613" t="str">
            <v>przegrany</v>
          </cell>
        </row>
        <row r="614">
          <cell r="B614" t="str">
            <v>Boisko</v>
          </cell>
          <cell r="C614" t="str">
            <v>Gra</v>
          </cell>
          <cell r="I614">
            <v>88</v>
          </cell>
          <cell r="N614" t="str">
            <v>rozp.</v>
          </cell>
          <cell r="P614" t="str">
            <v>zak.</v>
          </cell>
          <cell r="R614" t="str">
            <v>S. serw.</v>
          </cell>
        </row>
        <row r="615">
          <cell r="A615">
            <v>88</v>
          </cell>
          <cell r="B615">
            <v>3</v>
          </cell>
          <cell r="C615" t="str">
            <v>Singiel chłopców</v>
          </cell>
          <cell r="H615">
            <v>21</v>
          </cell>
          <cell r="I615">
            <v>5</v>
          </cell>
          <cell r="J615">
            <v>21</v>
          </cell>
          <cell r="K615">
            <v>6</v>
          </cell>
          <cell r="P615">
            <v>0.6875</v>
          </cell>
          <cell r="R615">
            <v>0.6875</v>
          </cell>
          <cell r="S615" t="str">
            <v>godz.17:00</v>
          </cell>
          <cell r="X615">
            <v>88</v>
          </cell>
          <cell r="Y615" t="str">
            <v>Singiel chłopców</v>
          </cell>
          <cell r="Z615" t="str">
            <v>G5058</v>
          </cell>
          <cell r="AA615" t="str">
            <v/>
          </cell>
          <cell r="AB615" t="str">
            <v>G5784</v>
          </cell>
          <cell r="AC615" t="str">
            <v/>
          </cell>
          <cell r="AD615" t="str">
            <v>G5058</v>
          </cell>
          <cell r="AE615" t="str">
            <v/>
          </cell>
          <cell r="AF615" t="str">
            <v>21:5,21:6</v>
          </cell>
          <cell r="AG615" t="str">
            <v>5:21,6:21</v>
          </cell>
          <cell r="AH615" t="str">
            <v/>
          </cell>
          <cell r="AI615">
            <v>21</v>
          </cell>
          <cell r="AJ615">
            <v>5</v>
          </cell>
          <cell r="AK615">
            <v>21</v>
          </cell>
          <cell r="AL615">
            <v>6</v>
          </cell>
          <cell r="AM615">
            <v>0</v>
          </cell>
          <cell r="AN615">
            <v>0</v>
          </cell>
        </row>
        <row r="616">
          <cell r="A616" t="str">
            <v/>
          </cell>
          <cell r="B616" t="str">
            <v>Wiktor GRZYB (UKS Orbitek Straszęcin)</v>
          </cell>
          <cell r="H616" t="str">
            <v>G5058</v>
          </cell>
          <cell r="K616" t="str">
            <v>G5784</v>
          </cell>
          <cell r="N616" t="str">
            <v>Karol GACOŃ (UKS Orbitek Straszęcin)</v>
          </cell>
        </row>
        <row r="617">
          <cell r="A617" t="str">
            <v/>
          </cell>
          <cell r="B617" t="str">
            <v/>
          </cell>
          <cell r="H617" t="str">
            <v/>
          </cell>
          <cell r="K617" t="str">
            <v/>
          </cell>
          <cell r="N617" t="str">
            <v/>
          </cell>
        </row>
        <row r="619">
          <cell r="B619" t="str">
            <v>zwycięzca(cy): 21:5,21:6</v>
          </cell>
          <cell r="K619" t="str">
            <v/>
          </cell>
        </row>
        <row r="620">
          <cell r="B620">
            <v>89</v>
          </cell>
          <cell r="C620" t="str">
            <v>dzień turnieju.</v>
          </cell>
          <cell r="I620" t="str">
            <v>Nr meczu</v>
          </cell>
          <cell r="N620" t="str">
            <v>Godz.</v>
          </cell>
          <cell r="R620" t="str">
            <v>S. prow.</v>
          </cell>
          <cell r="AF620" t="str">
            <v>wygrany</v>
          </cell>
          <cell r="AG620" t="str">
            <v>przegrany</v>
          </cell>
        </row>
        <row r="621">
          <cell r="B621" t="str">
            <v>Boisko</v>
          </cell>
          <cell r="C621" t="str">
            <v>Gra</v>
          </cell>
          <cell r="I621">
            <v>89</v>
          </cell>
          <cell r="N621" t="str">
            <v>rozp.</v>
          </cell>
          <cell r="P621" t="str">
            <v>zak.</v>
          </cell>
          <cell r="R621" t="str">
            <v>S. serw.</v>
          </cell>
        </row>
        <row r="622">
          <cell r="A622">
            <v>89</v>
          </cell>
          <cell r="B622">
            <v>2</v>
          </cell>
          <cell r="C622" t="str">
            <v>Singiel chłopców</v>
          </cell>
          <cell r="H622">
            <v>21</v>
          </cell>
          <cell r="I622">
            <v>19</v>
          </cell>
          <cell r="J622">
            <v>21</v>
          </cell>
          <cell r="K622">
            <v>18</v>
          </cell>
          <cell r="P622">
            <v>0.6923611111111111</v>
          </cell>
          <cell r="R622">
            <v>0.6923611111111111</v>
          </cell>
          <cell r="S622" t="str">
            <v>godz.17:20</v>
          </cell>
          <cell r="X622">
            <v>89</v>
          </cell>
          <cell r="Y622" t="str">
            <v>Singiel chłopców</v>
          </cell>
          <cell r="Z622" t="str">
            <v>S5261</v>
          </cell>
          <cell r="AA622" t="str">
            <v/>
          </cell>
          <cell r="AB622" t="str">
            <v>G5231</v>
          </cell>
          <cell r="AC622" t="str">
            <v/>
          </cell>
          <cell r="AD622" t="str">
            <v>S5261</v>
          </cell>
          <cell r="AE622" t="str">
            <v/>
          </cell>
          <cell r="AF622" t="str">
            <v>21:19,21:18</v>
          </cell>
          <cell r="AG622" t="str">
            <v>19:21,18:21</v>
          </cell>
          <cell r="AH622" t="str">
            <v/>
          </cell>
          <cell r="AI622">
            <v>21</v>
          </cell>
          <cell r="AJ622">
            <v>19</v>
          </cell>
          <cell r="AK622">
            <v>21</v>
          </cell>
          <cell r="AL622">
            <v>18</v>
          </cell>
          <cell r="AM622">
            <v>0</v>
          </cell>
          <cell r="AN622">
            <v>0</v>
          </cell>
        </row>
        <row r="623">
          <cell r="A623" t="str">
            <v/>
          </cell>
          <cell r="B623" t="str">
            <v>Jakub SUSZYŃSKI (MKS Stal Nowa Dęba)</v>
          </cell>
          <cell r="H623" t="str">
            <v>S5261</v>
          </cell>
          <cell r="K623" t="str">
            <v>G5231</v>
          </cell>
          <cell r="N623" t="str">
            <v>Sebastian GĄSIOR (UKS Orbitek Straszęcin)</v>
          </cell>
        </row>
        <row r="624">
          <cell r="A624" t="str">
            <v/>
          </cell>
          <cell r="B624" t="str">
            <v/>
          </cell>
          <cell r="H624" t="str">
            <v/>
          </cell>
          <cell r="K624" t="str">
            <v/>
          </cell>
          <cell r="N624" t="str">
            <v/>
          </cell>
        </row>
        <row r="626">
          <cell r="B626" t="str">
            <v>zwycięzca(cy): 21:19,21:18</v>
          </cell>
          <cell r="K626" t="str">
            <v/>
          </cell>
        </row>
        <row r="627">
          <cell r="B627">
            <v>90</v>
          </cell>
          <cell r="C627" t="str">
            <v>dzień turnieju.</v>
          </cell>
          <cell r="I627" t="str">
            <v>Nr meczu</v>
          </cell>
          <cell r="N627" t="str">
            <v>Godz.</v>
          </cell>
          <cell r="R627" t="str">
            <v>S. prow.</v>
          </cell>
          <cell r="AF627" t="str">
            <v>wygrany</v>
          </cell>
          <cell r="AG627" t="str">
            <v>przegrany</v>
          </cell>
        </row>
        <row r="628">
          <cell r="B628" t="str">
            <v>Boisko</v>
          </cell>
          <cell r="C628" t="str">
            <v>Gra</v>
          </cell>
          <cell r="I628">
            <v>90</v>
          </cell>
          <cell r="N628" t="str">
            <v>rozp.</v>
          </cell>
          <cell r="P628" t="str">
            <v>zak.</v>
          </cell>
          <cell r="R628" t="str">
            <v>S. serw.</v>
          </cell>
        </row>
        <row r="629">
          <cell r="A629">
            <v>90</v>
          </cell>
          <cell r="C629" t="str">
            <v>Singiel chłopców</v>
          </cell>
          <cell r="H629">
            <v>0</v>
          </cell>
          <cell r="I629">
            <v>21</v>
          </cell>
          <cell r="J629">
            <v>0</v>
          </cell>
          <cell r="K629">
            <v>21</v>
          </cell>
          <cell r="R629">
            <v>0</v>
          </cell>
          <cell r="S629" t="str">
            <v>godz.17:20</v>
          </cell>
          <cell r="X629">
            <v>90</v>
          </cell>
          <cell r="Y629" t="str">
            <v>Singiel chłopców</v>
          </cell>
          <cell r="Z629" t="str">
            <v>K4981</v>
          </cell>
          <cell r="AA629" t="str">
            <v/>
          </cell>
          <cell r="AB629" t="str">
            <v>K5233</v>
          </cell>
          <cell r="AC629" t="str">
            <v/>
          </cell>
          <cell r="AD629" t="str">
            <v>K5233</v>
          </cell>
          <cell r="AE629" t="str">
            <v/>
          </cell>
          <cell r="AF629" t="str">
            <v>21:0,21:0</v>
          </cell>
          <cell r="AG629" t="str">
            <v>0:21,0:21</v>
          </cell>
          <cell r="AH629" t="str">
            <v/>
          </cell>
          <cell r="AI629">
            <v>0</v>
          </cell>
          <cell r="AJ629">
            <v>21</v>
          </cell>
          <cell r="AK629">
            <v>0</v>
          </cell>
          <cell r="AL629">
            <v>21</v>
          </cell>
          <cell r="AM629">
            <v>0</v>
          </cell>
          <cell r="AN629">
            <v>0</v>
          </cell>
        </row>
        <row r="630">
          <cell r="A630" t="str">
            <v/>
          </cell>
          <cell r="B630" t="str">
            <v>Michał KOSZTYŁO (UKS Orbitek Straszęcin)</v>
          </cell>
          <cell r="H630" t="str">
            <v>K4981</v>
          </cell>
          <cell r="K630" t="str">
            <v>K5233</v>
          </cell>
          <cell r="N630" t="str">
            <v>Jakub KUSZA (UKS Orbitek Straszęcin)</v>
          </cell>
        </row>
        <row r="631">
          <cell r="A631" t="str">
            <v/>
          </cell>
          <cell r="B631" t="str">
            <v/>
          </cell>
          <cell r="H631" t="str">
            <v/>
          </cell>
          <cell r="K631" t="str">
            <v/>
          </cell>
          <cell r="N631" t="str">
            <v/>
          </cell>
        </row>
        <row r="633">
          <cell r="B633" t="str">
            <v/>
          </cell>
          <cell r="K633" t="str">
            <v>zwycięzca(cy): 21:0,21:0</v>
          </cell>
        </row>
        <row r="634">
          <cell r="B634">
            <v>91</v>
          </cell>
          <cell r="C634" t="str">
            <v>dzień turnieju.</v>
          </cell>
          <cell r="I634" t="str">
            <v>Nr meczu</v>
          </cell>
          <cell r="N634" t="str">
            <v>Godz.</v>
          </cell>
          <cell r="R634" t="str">
            <v>S. prow.</v>
          </cell>
          <cell r="AF634" t="str">
            <v>wygrany</v>
          </cell>
          <cell r="AG634" t="str">
            <v>przegrany</v>
          </cell>
        </row>
        <row r="635">
          <cell r="B635" t="str">
            <v>Boisko</v>
          </cell>
          <cell r="C635" t="str">
            <v>Gra</v>
          </cell>
          <cell r="I635">
            <v>91</v>
          </cell>
          <cell r="N635" t="str">
            <v>rozp.</v>
          </cell>
          <cell r="P635" t="str">
            <v>zak.</v>
          </cell>
          <cell r="R635" t="str">
            <v>S. serw.</v>
          </cell>
        </row>
        <row r="636">
          <cell r="A636">
            <v>91</v>
          </cell>
          <cell r="B636">
            <v>4</v>
          </cell>
          <cell r="C636" t="str">
            <v>Singiel chłopców</v>
          </cell>
          <cell r="H636">
            <v>5</v>
          </cell>
          <cell r="I636">
            <v>21</v>
          </cell>
          <cell r="J636">
            <v>9</v>
          </cell>
          <cell r="K636">
            <v>21</v>
          </cell>
          <cell r="P636">
            <v>0.6916666666666668</v>
          </cell>
          <cell r="R636">
            <v>0.6916666666666668</v>
          </cell>
          <cell r="S636" t="str">
            <v>godz.17:20</v>
          </cell>
          <cell r="X636">
            <v>91</v>
          </cell>
          <cell r="Y636" t="str">
            <v>Singiel chłopców</v>
          </cell>
          <cell r="Z636" t="str">
            <v>K5228</v>
          </cell>
          <cell r="AA636" t="str">
            <v/>
          </cell>
          <cell r="AB636" t="str">
            <v>M5326</v>
          </cell>
          <cell r="AC636" t="str">
            <v/>
          </cell>
          <cell r="AD636" t="str">
            <v>M5326</v>
          </cell>
          <cell r="AE636" t="str">
            <v/>
          </cell>
          <cell r="AF636" t="str">
            <v>21:5,21:9</v>
          </cell>
          <cell r="AG636" t="str">
            <v>5:21,9:21</v>
          </cell>
          <cell r="AH636" t="str">
            <v/>
          </cell>
          <cell r="AI636">
            <v>5</v>
          </cell>
          <cell r="AJ636">
            <v>21</v>
          </cell>
          <cell r="AK636">
            <v>9</v>
          </cell>
          <cell r="AL636">
            <v>21</v>
          </cell>
          <cell r="AM636">
            <v>0</v>
          </cell>
          <cell r="AN636">
            <v>0</v>
          </cell>
        </row>
        <row r="637">
          <cell r="A637" t="str">
            <v/>
          </cell>
          <cell r="B637" t="str">
            <v>Konrad KRYSTEK (UKS Orbitek Straszęcin)</v>
          </cell>
          <cell r="H637" t="str">
            <v>K5228</v>
          </cell>
          <cell r="K637" t="str">
            <v>M5326</v>
          </cell>
          <cell r="N637" t="str">
            <v>Szymon MACIĄG (UKS Start Widełka)</v>
          </cell>
        </row>
        <row r="638">
          <cell r="A638" t="str">
            <v/>
          </cell>
          <cell r="B638" t="str">
            <v/>
          </cell>
          <cell r="H638" t="str">
            <v/>
          </cell>
          <cell r="K638" t="str">
            <v/>
          </cell>
          <cell r="N638" t="str">
            <v/>
          </cell>
        </row>
        <row r="640">
          <cell r="B640" t="str">
            <v/>
          </cell>
          <cell r="K640" t="str">
            <v>zwycięzca(cy): 21:5,21:9</v>
          </cell>
        </row>
        <row r="641">
          <cell r="B641">
            <v>92</v>
          </cell>
          <cell r="C641" t="str">
            <v>dzień turnieju.</v>
          </cell>
          <cell r="I641" t="str">
            <v>Nr meczu</v>
          </cell>
          <cell r="N641" t="str">
            <v>Godz.</v>
          </cell>
          <cell r="R641" t="str">
            <v>S. prow.</v>
          </cell>
          <cell r="AF641" t="str">
            <v>wygrany</v>
          </cell>
          <cell r="AG641" t="str">
            <v>przegrany</v>
          </cell>
        </row>
        <row r="642">
          <cell r="B642" t="str">
            <v>Boisko</v>
          </cell>
          <cell r="C642" t="str">
            <v>Gra</v>
          </cell>
          <cell r="I642">
            <v>92</v>
          </cell>
          <cell r="N642" t="str">
            <v>rozp.</v>
          </cell>
          <cell r="P642" t="str">
            <v>zak.</v>
          </cell>
          <cell r="R642" t="str">
            <v>S. serw.</v>
          </cell>
        </row>
        <row r="643">
          <cell r="A643">
            <v>92</v>
          </cell>
          <cell r="B643">
            <v>1</v>
          </cell>
          <cell r="C643" t="str">
            <v>Singiel chłopców</v>
          </cell>
          <cell r="H643">
            <v>21</v>
          </cell>
          <cell r="I643">
            <v>5</v>
          </cell>
          <cell r="J643">
            <v>21</v>
          </cell>
          <cell r="K643">
            <v>5</v>
          </cell>
          <cell r="P643">
            <v>0.6944444444444445</v>
          </cell>
          <cell r="R643">
            <v>0.6944444444444445</v>
          </cell>
          <cell r="S643" t="str">
            <v>godz.17:20</v>
          </cell>
          <cell r="X643">
            <v>92</v>
          </cell>
          <cell r="Y643" t="str">
            <v>Singiel chłopców</v>
          </cell>
          <cell r="Z643" t="str">
            <v>K5180</v>
          </cell>
          <cell r="AA643" t="str">
            <v/>
          </cell>
          <cell r="AB643" t="str">
            <v>D5786</v>
          </cell>
          <cell r="AC643" t="str">
            <v/>
          </cell>
          <cell r="AD643" t="str">
            <v>K5180</v>
          </cell>
          <cell r="AE643" t="str">
            <v/>
          </cell>
          <cell r="AF643" t="str">
            <v>21:5,21:5</v>
          </cell>
          <cell r="AG643" t="str">
            <v>5:21,5:21</v>
          </cell>
          <cell r="AH643" t="str">
            <v/>
          </cell>
          <cell r="AI643">
            <v>21</v>
          </cell>
          <cell r="AJ643">
            <v>5</v>
          </cell>
          <cell r="AK643">
            <v>21</v>
          </cell>
          <cell r="AL643">
            <v>5</v>
          </cell>
          <cell r="AM643">
            <v>0</v>
          </cell>
          <cell r="AN643">
            <v>0</v>
          </cell>
        </row>
        <row r="644">
          <cell r="A644" t="str">
            <v/>
          </cell>
          <cell r="B644" t="str">
            <v>Patryk KORDEK (UKS Aktywna Piątka Przemyśl)</v>
          </cell>
          <cell r="H644" t="str">
            <v>K5180</v>
          </cell>
          <cell r="K644" t="str">
            <v>D5786</v>
          </cell>
          <cell r="N644" t="str">
            <v>Martin DYDO (UKS Orbitek Straszęcin)</v>
          </cell>
        </row>
        <row r="645">
          <cell r="A645" t="str">
            <v/>
          </cell>
          <cell r="B645" t="str">
            <v/>
          </cell>
          <cell r="H645" t="str">
            <v/>
          </cell>
          <cell r="K645" t="str">
            <v/>
          </cell>
          <cell r="N645" t="str">
            <v/>
          </cell>
        </row>
        <row r="647">
          <cell r="B647" t="str">
            <v>zwycięzca(cy): 21:5,21:5</v>
          </cell>
          <cell r="K647" t="str">
            <v/>
          </cell>
        </row>
        <row r="648">
          <cell r="B648">
            <v>93</v>
          </cell>
          <cell r="C648" t="str">
            <v>dzień turnieju.</v>
          </cell>
          <cell r="I648" t="str">
            <v>Nr meczu</v>
          </cell>
          <cell r="N648" t="str">
            <v>Godz.</v>
          </cell>
          <cell r="R648" t="str">
            <v>S. prow.</v>
          </cell>
          <cell r="AF648" t="str">
            <v>wygrany</v>
          </cell>
          <cell r="AG648" t="str">
            <v>przegrany</v>
          </cell>
        </row>
        <row r="649">
          <cell r="B649" t="str">
            <v>Boisko</v>
          </cell>
          <cell r="C649" t="str">
            <v>Gra</v>
          </cell>
          <cell r="I649">
            <v>93</v>
          </cell>
          <cell r="N649" t="str">
            <v>rozp.</v>
          </cell>
          <cell r="P649" t="str">
            <v>zak.</v>
          </cell>
          <cell r="R649" t="str">
            <v>S. serw.</v>
          </cell>
        </row>
        <row r="650">
          <cell r="A650">
            <v>93</v>
          </cell>
          <cell r="B650">
            <v>3</v>
          </cell>
          <cell r="C650" t="str">
            <v>Singiel dziewcząt</v>
          </cell>
          <cell r="H650">
            <v>7</v>
          </cell>
          <cell r="I650">
            <v>21</v>
          </cell>
          <cell r="J650">
            <v>21</v>
          </cell>
          <cell r="K650">
            <v>12</v>
          </cell>
          <cell r="L650">
            <v>21</v>
          </cell>
          <cell r="M650">
            <v>17</v>
          </cell>
          <cell r="P650">
            <v>0.7076388888888889</v>
          </cell>
          <cell r="R650">
            <v>0.7076388888888889</v>
          </cell>
          <cell r="S650" t="str">
            <v>godz.17:40</v>
          </cell>
          <cell r="X650">
            <v>93</v>
          </cell>
          <cell r="Y650" t="str">
            <v>Singiel dziewcząt</v>
          </cell>
          <cell r="Z650" t="str">
            <v>W4322</v>
          </cell>
          <cell r="AA650" t="str">
            <v/>
          </cell>
          <cell r="AB650" t="str">
            <v>M5644</v>
          </cell>
          <cell r="AC650" t="str">
            <v/>
          </cell>
          <cell r="AD650" t="str">
            <v>W4322</v>
          </cell>
          <cell r="AE650" t="str">
            <v/>
          </cell>
          <cell r="AF650" t="str">
            <v>7:21,21:12,21:17</v>
          </cell>
          <cell r="AG650" t="str">
            <v>21:7,12:21,17:21</v>
          </cell>
          <cell r="AH650" t="str">
            <v/>
          </cell>
          <cell r="AI650">
            <v>7</v>
          </cell>
          <cell r="AJ650">
            <v>21</v>
          </cell>
          <cell r="AK650">
            <v>21</v>
          </cell>
          <cell r="AL650">
            <v>12</v>
          </cell>
          <cell r="AM650">
            <v>21</v>
          </cell>
          <cell r="AN650">
            <v>17</v>
          </cell>
        </row>
        <row r="651">
          <cell r="A651" t="str">
            <v/>
          </cell>
          <cell r="B651" t="str">
            <v>Paulina WILCZYŃSKA (UKS Orbitek Straszęcin)</v>
          </cell>
          <cell r="H651" t="str">
            <v>W4322</v>
          </cell>
          <cell r="K651" t="str">
            <v>M5644</v>
          </cell>
          <cell r="N651" t="str">
            <v>Patrycja MARCHUT (UKS Sokół Ropczyce)</v>
          </cell>
        </row>
        <row r="652">
          <cell r="A652" t="str">
            <v/>
          </cell>
          <cell r="B652" t="str">
            <v/>
          </cell>
          <cell r="H652" t="str">
            <v/>
          </cell>
          <cell r="K652" t="str">
            <v/>
          </cell>
          <cell r="N652" t="str">
            <v/>
          </cell>
        </row>
        <row r="654">
          <cell r="B654" t="str">
            <v>zwycięzca(cy): 7:21,21:12,21:17</v>
          </cell>
          <cell r="K654" t="str">
            <v/>
          </cell>
        </row>
        <row r="655">
          <cell r="B655">
            <v>94</v>
          </cell>
          <cell r="C655" t="str">
            <v>dzień turnieju.</v>
          </cell>
          <cell r="I655" t="str">
            <v>Nr meczu</v>
          </cell>
          <cell r="N655" t="str">
            <v>Godz.</v>
          </cell>
          <cell r="R655" t="str">
            <v>S. prow.</v>
          </cell>
          <cell r="AF655" t="str">
            <v>wygrany</v>
          </cell>
          <cell r="AG655" t="str">
            <v>przegrany</v>
          </cell>
        </row>
        <row r="656">
          <cell r="B656" t="str">
            <v>Boisko</v>
          </cell>
          <cell r="C656" t="str">
            <v>Gra</v>
          </cell>
          <cell r="I656">
            <v>94</v>
          </cell>
          <cell r="N656" t="str">
            <v>rozp.</v>
          </cell>
          <cell r="P656" t="str">
            <v>zak.</v>
          </cell>
          <cell r="R656" t="str">
            <v>S. serw.</v>
          </cell>
        </row>
        <row r="657">
          <cell r="A657">
            <v>94</v>
          </cell>
          <cell r="B657">
            <v>4</v>
          </cell>
          <cell r="C657" t="str">
            <v>Singiel dziewcząt</v>
          </cell>
          <cell r="H657">
            <v>3</v>
          </cell>
          <cell r="I657">
            <v>21</v>
          </cell>
          <cell r="J657">
            <v>4</v>
          </cell>
          <cell r="K657">
            <v>21</v>
          </cell>
          <cell r="P657">
            <v>0.7020833333333334</v>
          </cell>
          <cell r="R657">
            <v>0.7020833333333334</v>
          </cell>
          <cell r="S657" t="str">
            <v>godz.17:40</v>
          </cell>
          <cell r="X657">
            <v>94</v>
          </cell>
          <cell r="Y657" t="str">
            <v>Singiel dziewcząt</v>
          </cell>
          <cell r="Z657" t="str">
            <v>J5645</v>
          </cell>
          <cell r="AA657" t="str">
            <v/>
          </cell>
          <cell r="AB657" t="str">
            <v>D5052</v>
          </cell>
          <cell r="AC657" t="str">
            <v/>
          </cell>
          <cell r="AD657" t="str">
            <v>D5052</v>
          </cell>
          <cell r="AE657" t="str">
            <v/>
          </cell>
          <cell r="AF657" t="str">
            <v>21:3,21:4</v>
          </cell>
          <cell r="AG657" t="str">
            <v>3:21,4:21</v>
          </cell>
          <cell r="AH657" t="str">
            <v/>
          </cell>
          <cell r="AI657">
            <v>3</v>
          </cell>
          <cell r="AJ657">
            <v>21</v>
          </cell>
          <cell r="AK657">
            <v>4</v>
          </cell>
          <cell r="AL657">
            <v>21</v>
          </cell>
          <cell r="AM657">
            <v>0</v>
          </cell>
          <cell r="AN657">
            <v>0</v>
          </cell>
        </row>
        <row r="658">
          <cell r="A658" t="str">
            <v/>
          </cell>
          <cell r="B658" t="str">
            <v>Aleksandra JODŁOWSKA (UKS Sokół Ropczyce)</v>
          </cell>
          <cell r="H658" t="str">
            <v>J5645</v>
          </cell>
          <cell r="K658" t="str">
            <v>D5052</v>
          </cell>
          <cell r="N658" t="str">
            <v>Patrycja DOMAŃSKA (----)</v>
          </cell>
        </row>
        <row r="659">
          <cell r="A659" t="str">
            <v/>
          </cell>
          <cell r="B659" t="str">
            <v/>
          </cell>
          <cell r="H659" t="str">
            <v/>
          </cell>
          <cell r="K659" t="str">
            <v/>
          </cell>
          <cell r="N659" t="str">
            <v/>
          </cell>
        </row>
        <row r="661">
          <cell r="B661" t="str">
            <v/>
          </cell>
          <cell r="K661" t="str">
            <v>zwycięzca(cy): 21:3,21:4</v>
          </cell>
        </row>
        <row r="662">
          <cell r="B662">
            <v>95</v>
          </cell>
          <cell r="C662" t="str">
            <v>dzień turnieju.</v>
          </cell>
          <cell r="I662" t="str">
            <v>Nr meczu</v>
          </cell>
          <cell r="N662" t="str">
            <v>Godz.</v>
          </cell>
          <cell r="R662" t="str">
            <v>S. prow.</v>
          </cell>
          <cell r="AF662" t="str">
            <v>wygrany</v>
          </cell>
          <cell r="AG662" t="str">
            <v>przegrany</v>
          </cell>
        </row>
        <row r="663">
          <cell r="B663" t="str">
            <v>Boisko</v>
          </cell>
          <cell r="C663" t="str">
            <v>Gra</v>
          </cell>
          <cell r="I663">
            <v>95</v>
          </cell>
          <cell r="N663" t="str">
            <v>rozp.</v>
          </cell>
          <cell r="P663" t="str">
            <v>zak.</v>
          </cell>
          <cell r="R663" t="str">
            <v>S. serw.</v>
          </cell>
        </row>
        <row r="664">
          <cell r="A664">
            <v>95</v>
          </cell>
          <cell r="B664">
            <v>2</v>
          </cell>
          <cell r="C664" t="str">
            <v>Singiel chłopców</v>
          </cell>
          <cell r="H664">
            <v>21</v>
          </cell>
          <cell r="I664">
            <v>4</v>
          </cell>
          <cell r="J664">
            <v>21</v>
          </cell>
          <cell r="K664">
            <v>2</v>
          </cell>
          <cell r="P664">
            <v>0.7013888888888888</v>
          </cell>
          <cell r="R664">
            <v>0.7013888888888888</v>
          </cell>
          <cell r="S664" t="str">
            <v>godz.17:40</v>
          </cell>
          <cell r="X664">
            <v>95</v>
          </cell>
          <cell r="Y664" t="str">
            <v>Singiel chłopców</v>
          </cell>
          <cell r="Z664" t="str">
            <v>K4613</v>
          </cell>
          <cell r="AA664" t="str">
            <v/>
          </cell>
          <cell r="AB664" t="str">
            <v>P5709</v>
          </cell>
          <cell r="AC664" t="str">
            <v/>
          </cell>
          <cell r="AD664" t="str">
            <v>K4613</v>
          </cell>
          <cell r="AE664" t="str">
            <v/>
          </cell>
          <cell r="AF664" t="str">
            <v>21:4,21:2</v>
          </cell>
          <cell r="AG664" t="str">
            <v>4:21,2:21</v>
          </cell>
          <cell r="AH664" t="str">
            <v/>
          </cell>
          <cell r="AI664">
            <v>21</v>
          </cell>
          <cell r="AJ664">
            <v>4</v>
          </cell>
          <cell r="AK664">
            <v>21</v>
          </cell>
          <cell r="AL664">
            <v>2</v>
          </cell>
          <cell r="AM664">
            <v>0</v>
          </cell>
          <cell r="AN664">
            <v>0</v>
          </cell>
        </row>
        <row r="665">
          <cell r="A665" t="str">
            <v/>
          </cell>
          <cell r="B665" t="str">
            <v>Jakub KUFEL (UKS Orbitek Straszęcin)</v>
          </cell>
          <cell r="H665" t="str">
            <v>K4613</v>
          </cell>
          <cell r="K665" t="str">
            <v>P5709</v>
          </cell>
          <cell r="N665" t="str">
            <v>Mikołaj POLAŃSKI (----)</v>
          </cell>
        </row>
        <row r="666">
          <cell r="A666" t="str">
            <v/>
          </cell>
          <cell r="B666" t="str">
            <v/>
          </cell>
          <cell r="H666" t="str">
            <v/>
          </cell>
          <cell r="K666" t="str">
            <v/>
          </cell>
          <cell r="N666" t="str">
            <v/>
          </cell>
        </row>
        <row r="668">
          <cell r="B668" t="str">
            <v>zwycięzca(cy): 21:4,21:2</v>
          </cell>
          <cell r="K668" t="str">
            <v/>
          </cell>
        </row>
        <row r="669">
          <cell r="B669">
            <v>96</v>
          </cell>
          <cell r="C669" t="str">
            <v>dzień turnieju.</v>
          </cell>
          <cell r="I669" t="str">
            <v>Nr meczu</v>
          </cell>
          <cell r="N669" t="str">
            <v>Godz.</v>
          </cell>
          <cell r="R669" t="str">
            <v>S. prow.</v>
          </cell>
          <cell r="AF669" t="str">
            <v>wygrany</v>
          </cell>
          <cell r="AG669" t="str">
            <v>przegrany</v>
          </cell>
        </row>
        <row r="670">
          <cell r="B670" t="str">
            <v>Boisko</v>
          </cell>
          <cell r="C670" t="str">
            <v>Gra</v>
          </cell>
          <cell r="I670">
            <v>96</v>
          </cell>
          <cell r="N670" t="str">
            <v>rozp.</v>
          </cell>
          <cell r="P670" t="str">
            <v>zak.</v>
          </cell>
          <cell r="R670" t="str">
            <v>S. serw.</v>
          </cell>
        </row>
        <row r="671">
          <cell r="A671">
            <v>96</v>
          </cell>
          <cell r="B671">
            <v>1</v>
          </cell>
          <cell r="C671" t="str">
            <v>Singiel chłopców</v>
          </cell>
          <cell r="H671">
            <v>21</v>
          </cell>
          <cell r="I671">
            <v>10</v>
          </cell>
          <cell r="J671">
            <v>13</v>
          </cell>
          <cell r="K671">
            <v>21</v>
          </cell>
          <cell r="L671">
            <v>18</v>
          </cell>
          <cell r="M671">
            <v>21</v>
          </cell>
          <cell r="P671">
            <v>0.7125</v>
          </cell>
          <cell r="R671">
            <v>0.7125</v>
          </cell>
          <cell r="S671" t="str">
            <v>godz.17:40</v>
          </cell>
          <cell r="X671">
            <v>96</v>
          </cell>
          <cell r="Y671" t="str">
            <v>Singiel chłopców</v>
          </cell>
          <cell r="Z671" t="str">
            <v>K5204</v>
          </cell>
          <cell r="AA671" t="str">
            <v/>
          </cell>
          <cell r="AB671" t="str">
            <v>X0007</v>
          </cell>
          <cell r="AC671" t="str">
            <v/>
          </cell>
          <cell r="AD671" t="str">
            <v>X0007</v>
          </cell>
          <cell r="AE671" t="str">
            <v/>
          </cell>
          <cell r="AF671" t="str">
            <v>10:21,21:13,21:18</v>
          </cell>
          <cell r="AG671" t="str">
            <v>21:10,13:21,18:21</v>
          </cell>
          <cell r="AH671" t="str">
            <v/>
          </cell>
          <cell r="AI671">
            <v>21</v>
          </cell>
          <cell r="AJ671">
            <v>10</v>
          </cell>
          <cell r="AK671">
            <v>13</v>
          </cell>
          <cell r="AL671">
            <v>21</v>
          </cell>
          <cell r="AM671">
            <v>18</v>
          </cell>
          <cell r="AN671">
            <v>21</v>
          </cell>
        </row>
        <row r="672">
          <cell r="A672" t="str">
            <v/>
          </cell>
          <cell r="B672" t="str">
            <v>Patryk KRUPCZAK (UKS Aktywna Piątka Przemyśl)</v>
          </cell>
          <cell r="H672" t="str">
            <v>K5204</v>
          </cell>
          <cell r="K672" t="str">
            <v>X0007</v>
          </cell>
          <cell r="N672" t="str">
            <v>Mateusz MYSZKA (UKS Refleks Żupawa)</v>
          </cell>
        </row>
        <row r="673">
          <cell r="A673" t="str">
            <v/>
          </cell>
          <cell r="B673" t="str">
            <v/>
          </cell>
          <cell r="H673" t="str">
            <v/>
          </cell>
          <cell r="K673" t="str">
            <v/>
          </cell>
          <cell r="N673" t="str">
            <v/>
          </cell>
        </row>
        <row r="675">
          <cell r="B675" t="str">
            <v/>
          </cell>
          <cell r="K675" t="str">
            <v>zwycięzca(cy): 10:21,21:13,21:18</v>
          </cell>
        </row>
        <row r="676">
          <cell r="B676">
            <v>97</v>
          </cell>
          <cell r="C676" t="str">
            <v>dzień turnieju.</v>
          </cell>
          <cell r="I676" t="str">
            <v>Nr meczu</v>
          </cell>
          <cell r="N676" t="str">
            <v>Godz.</v>
          </cell>
          <cell r="R676" t="str">
            <v>S. prow.</v>
          </cell>
          <cell r="AF676" t="str">
            <v>wygrany</v>
          </cell>
          <cell r="AG676" t="str">
            <v>przegrany</v>
          </cell>
        </row>
        <row r="677">
          <cell r="B677" t="str">
            <v>Boisko</v>
          </cell>
          <cell r="C677" t="str">
            <v>Gra</v>
          </cell>
          <cell r="I677">
            <v>97</v>
          </cell>
          <cell r="N677" t="str">
            <v>rozp.</v>
          </cell>
          <cell r="P677" t="str">
            <v>zak.</v>
          </cell>
          <cell r="R677" t="str">
            <v>S. serw.</v>
          </cell>
        </row>
        <row r="678">
          <cell r="A678">
            <v>97</v>
          </cell>
          <cell r="B678">
            <v>2</v>
          </cell>
          <cell r="C678" t="str">
            <v>Singiel chłopców</v>
          </cell>
          <cell r="H678">
            <v>21</v>
          </cell>
          <cell r="I678">
            <v>4</v>
          </cell>
          <cell r="J678">
            <v>21</v>
          </cell>
          <cell r="K678">
            <v>3</v>
          </cell>
          <cell r="P678">
            <v>0.7104166666666667</v>
          </cell>
          <cell r="R678">
            <v>0.7104166666666667</v>
          </cell>
          <cell r="S678" t="str">
            <v>godz.18:00</v>
          </cell>
          <cell r="X678">
            <v>97</v>
          </cell>
          <cell r="Y678" t="str">
            <v>Singiel chłopców</v>
          </cell>
          <cell r="Z678" t="str">
            <v>P4530</v>
          </cell>
          <cell r="AA678" t="str">
            <v/>
          </cell>
          <cell r="AB678" t="str">
            <v>K5233</v>
          </cell>
          <cell r="AC678" t="str">
            <v/>
          </cell>
          <cell r="AD678" t="str">
            <v>P4530</v>
          </cell>
          <cell r="AE678" t="str">
            <v/>
          </cell>
          <cell r="AF678" t="str">
            <v>21:4,21:3</v>
          </cell>
          <cell r="AG678" t="str">
            <v>4:21,3:21</v>
          </cell>
          <cell r="AH678" t="str">
            <v/>
          </cell>
          <cell r="AI678">
            <v>21</v>
          </cell>
          <cell r="AJ678">
            <v>4</v>
          </cell>
          <cell r="AK678">
            <v>21</v>
          </cell>
          <cell r="AL678">
            <v>3</v>
          </cell>
          <cell r="AM678">
            <v>0</v>
          </cell>
          <cell r="AN678">
            <v>0</v>
          </cell>
        </row>
        <row r="679">
          <cell r="A679" t="str">
            <v/>
          </cell>
          <cell r="B679" t="str">
            <v>Krzysztof PŁOCH (UKS Start Widełka)</v>
          </cell>
          <cell r="H679" t="str">
            <v>P4530</v>
          </cell>
          <cell r="K679" t="str">
            <v>K5233</v>
          </cell>
          <cell r="N679" t="str">
            <v>Jakub KUSZA (UKS Orbitek Straszęcin)</v>
          </cell>
        </row>
        <row r="680">
          <cell r="A680" t="str">
            <v/>
          </cell>
          <cell r="B680" t="str">
            <v/>
          </cell>
          <cell r="H680" t="str">
            <v/>
          </cell>
          <cell r="K680" t="str">
            <v/>
          </cell>
          <cell r="N680" t="str">
            <v/>
          </cell>
        </row>
        <row r="682">
          <cell r="B682" t="str">
            <v>zwycięzca(cy): 21:4,21:3</v>
          </cell>
          <cell r="K682" t="str">
            <v/>
          </cell>
        </row>
        <row r="683">
          <cell r="B683">
            <v>98</v>
          </cell>
          <cell r="C683" t="str">
            <v>dzień turnieju.</v>
          </cell>
          <cell r="I683" t="str">
            <v>Nr meczu</v>
          </cell>
          <cell r="N683" t="str">
            <v>Godz.</v>
          </cell>
          <cell r="R683" t="str">
            <v>S. prow.</v>
          </cell>
          <cell r="AF683" t="str">
            <v>wygrany</v>
          </cell>
          <cell r="AG683" t="str">
            <v>przegrany</v>
          </cell>
        </row>
        <row r="684">
          <cell r="B684" t="str">
            <v>Boisko</v>
          </cell>
          <cell r="C684" t="str">
            <v>Gra</v>
          </cell>
          <cell r="I684">
            <v>98</v>
          </cell>
          <cell r="N684" t="str">
            <v>rozp.</v>
          </cell>
          <cell r="P684" t="str">
            <v>zak.</v>
          </cell>
          <cell r="R684" t="str">
            <v>S. serw.</v>
          </cell>
        </row>
        <row r="685">
          <cell r="A685">
            <v>98</v>
          </cell>
          <cell r="B685">
            <v>4</v>
          </cell>
          <cell r="C685" t="str">
            <v>Singiel chłopców</v>
          </cell>
          <cell r="H685">
            <v>21</v>
          </cell>
          <cell r="I685">
            <v>18</v>
          </cell>
          <cell r="J685">
            <v>21</v>
          </cell>
          <cell r="K685">
            <v>15</v>
          </cell>
          <cell r="P685">
            <v>0.71875</v>
          </cell>
          <cell r="R685">
            <v>0.71875</v>
          </cell>
          <cell r="S685" t="str">
            <v>godz.18:00</v>
          </cell>
          <cell r="X685">
            <v>98</v>
          </cell>
          <cell r="Y685" t="str">
            <v>Singiel chłopców</v>
          </cell>
          <cell r="Z685" t="str">
            <v>G5058</v>
          </cell>
          <cell r="AA685" t="str">
            <v/>
          </cell>
          <cell r="AB685" t="str">
            <v>M5545</v>
          </cell>
          <cell r="AC685" t="str">
            <v/>
          </cell>
          <cell r="AD685" t="str">
            <v>G5058</v>
          </cell>
          <cell r="AE685" t="str">
            <v/>
          </cell>
          <cell r="AF685" t="str">
            <v>21:18,21:15</v>
          </cell>
          <cell r="AG685" t="str">
            <v>18:21,15:21</v>
          </cell>
          <cell r="AH685" t="str">
            <v/>
          </cell>
          <cell r="AI685">
            <v>21</v>
          </cell>
          <cell r="AJ685">
            <v>18</v>
          </cell>
          <cell r="AK685">
            <v>21</v>
          </cell>
          <cell r="AL685">
            <v>15</v>
          </cell>
          <cell r="AM685">
            <v>0</v>
          </cell>
          <cell r="AN685">
            <v>0</v>
          </cell>
        </row>
        <row r="686">
          <cell r="A686" t="str">
            <v/>
          </cell>
          <cell r="B686" t="str">
            <v>Wiktor GRZYB (UKS Orbitek Straszęcin)</v>
          </cell>
          <cell r="H686" t="str">
            <v>G5058</v>
          </cell>
          <cell r="K686" t="str">
            <v>M5545</v>
          </cell>
          <cell r="N686" t="str">
            <v>Wojciech MACHAJ (UKSB Volant Mielec)</v>
          </cell>
        </row>
        <row r="687">
          <cell r="A687" t="str">
            <v/>
          </cell>
          <cell r="B687" t="str">
            <v/>
          </cell>
          <cell r="H687" t="str">
            <v/>
          </cell>
          <cell r="K687" t="str">
            <v/>
          </cell>
          <cell r="N687" t="str">
            <v/>
          </cell>
        </row>
        <row r="689">
          <cell r="B689" t="str">
            <v>zwycięzca(cy): 21:18,21:15</v>
          </cell>
          <cell r="K689" t="str">
            <v/>
          </cell>
        </row>
        <row r="690">
          <cell r="B690">
            <v>99</v>
          </cell>
          <cell r="C690" t="str">
            <v>dzień turnieju.</v>
          </cell>
          <cell r="I690" t="str">
            <v>Nr meczu</v>
          </cell>
          <cell r="N690" t="str">
            <v>Godz.</v>
          </cell>
          <cell r="R690" t="str">
            <v>S. prow.</v>
          </cell>
          <cell r="AF690" t="str">
            <v>wygrany</v>
          </cell>
          <cell r="AG690" t="str">
            <v>przegrany</v>
          </cell>
        </row>
        <row r="691">
          <cell r="B691" t="str">
            <v>Boisko</v>
          </cell>
          <cell r="C691" t="str">
            <v>Gra</v>
          </cell>
          <cell r="I691">
            <v>99</v>
          </cell>
          <cell r="N691" t="str">
            <v>rozp.</v>
          </cell>
          <cell r="P691" t="str">
            <v>zak.</v>
          </cell>
          <cell r="R691" t="str">
            <v>S. serw.</v>
          </cell>
        </row>
        <row r="692">
          <cell r="A692">
            <v>99</v>
          </cell>
          <cell r="B692">
            <v>3</v>
          </cell>
          <cell r="C692" t="str">
            <v>Singiel chłopców</v>
          </cell>
          <cell r="H692">
            <v>12</v>
          </cell>
          <cell r="I692">
            <v>21</v>
          </cell>
          <cell r="J692">
            <v>3</v>
          </cell>
          <cell r="K692">
            <v>21</v>
          </cell>
          <cell r="P692">
            <v>0.717361111111111</v>
          </cell>
          <cell r="R692">
            <v>0.717361111111111</v>
          </cell>
          <cell r="S692" t="str">
            <v>godz.18:00</v>
          </cell>
          <cell r="X692">
            <v>99</v>
          </cell>
          <cell r="Y692" t="str">
            <v>Singiel chłopców</v>
          </cell>
          <cell r="Z692" t="str">
            <v>G5784</v>
          </cell>
          <cell r="AA692" t="str">
            <v/>
          </cell>
          <cell r="AB692" t="str">
            <v>S5261</v>
          </cell>
          <cell r="AC692" t="str">
            <v/>
          </cell>
          <cell r="AD692" t="str">
            <v>S5261</v>
          </cell>
          <cell r="AE692" t="str">
            <v/>
          </cell>
          <cell r="AF692" t="str">
            <v>21:12,21:3</v>
          </cell>
          <cell r="AG692" t="str">
            <v>12:21,3:21</v>
          </cell>
          <cell r="AH692" t="str">
            <v/>
          </cell>
          <cell r="AI692">
            <v>12</v>
          </cell>
          <cell r="AJ692">
            <v>21</v>
          </cell>
          <cell r="AK692">
            <v>3</v>
          </cell>
          <cell r="AL692">
            <v>21</v>
          </cell>
          <cell r="AM692">
            <v>0</v>
          </cell>
          <cell r="AN692">
            <v>0</v>
          </cell>
        </row>
        <row r="693">
          <cell r="A693" t="str">
            <v/>
          </cell>
          <cell r="B693" t="str">
            <v>Karol GACOŃ (UKS Orbitek Straszęcin)</v>
          </cell>
          <cell r="H693" t="str">
            <v>G5784</v>
          </cell>
          <cell r="K693" t="str">
            <v>S5261</v>
          </cell>
          <cell r="N693" t="str">
            <v>Jakub SUSZYŃSKI (MKS Stal Nowa Dęba)</v>
          </cell>
        </row>
        <row r="694">
          <cell r="A694" t="str">
            <v/>
          </cell>
          <cell r="B694" t="str">
            <v/>
          </cell>
          <cell r="H694" t="str">
            <v/>
          </cell>
          <cell r="K694" t="str">
            <v/>
          </cell>
          <cell r="N694" t="str">
            <v/>
          </cell>
        </row>
        <row r="696">
          <cell r="B696" t="str">
            <v/>
          </cell>
          <cell r="K696" t="str">
            <v>zwycięzca(cy): 21:12,21:3</v>
          </cell>
        </row>
        <row r="697">
          <cell r="B697">
            <v>100</v>
          </cell>
          <cell r="C697" t="str">
            <v>dzień turnieju.</v>
          </cell>
          <cell r="I697" t="str">
            <v>Nr meczu</v>
          </cell>
          <cell r="N697" t="str">
            <v>Godz.</v>
          </cell>
          <cell r="R697" t="str">
            <v>S. prow.</v>
          </cell>
          <cell r="AF697" t="str">
            <v>wygrany</v>
          </cell>
          <cell r="AG697" t="str">
            <v>przegrany</v>
          </cell>
        </row>
        <row r="698">
          <cell r="B698" t="str">
            <v>Boisko</v>
          </cell>
          <cell r="C698" t="str">
            <v>Gra</v>
          </cell>
          <cell r="I698">
            <v>100</v>
          </cell>
          <cell r="N698" t="str">
            <v>rozp.</v>
          </cell>
          <cell r="P698" t="str">
            <v>zak.</v>
          </cell>
          <cell r="R698" t="str">
            <v>S. serw.</v>
          </cell>
        </row>
        <row r="699">
          <cell r="A699">
            <v>100</v>
          </cell>
          <cell r="B699">
            <v>2</v>
          </cell>
          <cell r="C699" t="str">
            <v>Singiel chłopców</v>
          </cell>
          <cell r="H699">
            <v>21</v>
          </cell>
          <cell r="I699">
            <v>14</v>
          </cell>
          <cell r="J699">
            <v>21</v>
          </cell>
          <cell r="K699">
            <v>7</v>
          </cell>
          <cell r="P699">
            <v>0.7263888888888889</v>
          </cell>
          <cell r="R699">
            <v>0.7263888888888889</v>
          </cell>
          <cell r="S699" t="str">
            <v>godz.18:00</v>
          </cell>
          <cell r="X699">
            <v>100</v>
          </cell>
          <cell r="Y699" t="str">
            <v>Singiel chłopców</v>
          </cell>
          <cell r="Z699" t="str">
            <v>S5697</v>
          </cell>
          <cell r="AA699" t="str">
            <v/>
          </cell>
          <cell r="AB699" t="str">
            <v>W5707</v>
          </cell>
          <cell r="AC699" t="str">
            <v/>
          </cell>
          <cell r="AD699" t="str">
            <v>S5697</v>
          </cell>
          <cell r="AE699" t="str">
            <v/>
          </cell>
          <cell r="AF699" t="str">
            <v>21:14,21:7</v>
          </cell>
          <cell r="AG699" t="str">
            <v>14:21,7:21</v>
          </cell>
          <cell r="AH699" t="str">
            <v/>
          </cell>
          <cell r="AI699">
            <v>21</v>
          </cell>
          <cell r="AJ699">
            <v>14</v>
          </cell>
          <cell r="AK699">
            <v>21</v>
          </cell>
          <cell r="AL699">
            <v>7</v>
          </cell>
          <cell r="AM699">
            <v>0</v>
          </cell>
          <cell r="AN699">
            <v>0</v>
          </cell>
        </row>
        <row r="700">
          <cell r="A700" t="str">
            <v/>
          </cell>
          <cell r="B700" t="str">
            <v>Kuba SITEK (----)</v>
          </cell>
          <cell r="H700" t="str">
            <v>S5697</v>
          </cell>
          <cell r="K700" t="str">
            <v>W5707</v>
          </cell>
          <cell r="N700" t="str">
            <v>Olaf WARNECKI (----)</v>
          </cell>
        </row>
        <row r="701">
          <cell r="A701" t="str">
            <v/>
          </cell>
          <cell r="B701" t="str">
            <v/>
          </cell>
          <cell r="H701" t="str">
            <v/>
          </cell>
          <cell r="K701" t="str">
            <v/>
          </cell>
          <cell r="N701" t="str">
            <v/>
          </cell>
        </row>
        <row r="703">
          <cell r="B703" t="str">
            <v>zwycięzca(cy): 21:14,21:7</v>
          </cell>
          <cell r="K703" t="str">
            <v/>
          </cell>
        </row>
        <row r="704">
          <cell r="B704">
            <v>101</v>
          </cell>
          <cell r="C704" t="str">
            <v>dzień turnieju.</v>
          </cell>
          <cell r="I704" t="str">
            <v>Nr meczu</v>
          </cell>
          <cell r="N704" t="str">
            <v>Godz.</v>
          </cell>
          <cell r="R704" t="str">
            <v>S. prow.</v>
          </cell>
          <cell r="AF704" t="str">
            <v>wygrany</v>
          </cell>
          <cell r="AG704" t="str">
            <v>przegrany</v>
          </cell>
        </row>
        <row r="705">
          <cell r="B705" t="str">
            <v>Boisko</v>
          </cell>
          <cell r="C705" t="str">
            <v>Gra</v>
          </cell>
          <cell r="I705">
            <v>101</v>
          </cell>
          <cell r="N705" t="str">
            <v>rozp.</v>
          </cell>
          <cell r="P705" t="str">
            <v>zak.</v>
          </cell>
          <cell r="R705" t="str">
            <v>S. serw.</v>
          </cell>
        </row>
        <row r="706">
          <cell r="A706">
            <v>101</v>
          </cell>
          <cell r="B706">
            <v>1</v>
          </cell>
          <cell r="C706" t="str">
            <v>Singiel chłopców</v>
          </cell>
          <cell r="H706">
            <v>10</v>
          </cell>
          <cell r="I706">
            <v>21</v>
          </cell>
          <cell r="J706">
            <v>7</v>
          </cell>
          <cell r="K706">
            <v>21</v>
          </cell>
          <cell r="P706">
            <v>0.725</v>
          </cell>
          <cell r="R706">
            <v>0.725</v>
          </cell>
          <cell r="S706" t="str">
            <v>godz.18:20</v>
          </cell>
          <cell r="X706">
            <v>101</v>
          </cell>
          <cell r="Y706" t="str">
            <v>Singiel chłopców</v>
          </cell>
          <cell r="Z706" t="str">
            <v>C5791</v>
          </cell>
          <cell r="AA706" t="str">
            <v/>
          </cell>
          <cell r="AB706" t="str">
            <v>M5326</v>
          </cell>
          <cell r="AC706" t="str">
            <v/>
          </cell>
          <cell r="AD706" t="str">
            <v>M5326</v>
          </cell>
          <cell r="AE706" t="str">
            <v/>
          </cell>
          <cell r="AF706" t="str">
            <v>21:10,21:7</v>
          </cell>
          <cell r="AG706" t="str">
            <v>10:21,7:21</v>
          </cell>
          <cell r="AH706" t="str">
            <v/>
          </cell>
          <cell r="AI706">
            <v>10</v>
          </cell>
          <cell r="AJ706">
            <v>21</v>
          </cell>
          <cell r="AK706">
            <v>7</v>
          </cell>
          <cell r="AL706">
            <v>21</v>
          </cell>
          <cell r="AM706">
            <v>0</v>
          </cell>
          <cell r="AN706">
            <v>0</v>
          </cell>
        </row>
        <row r="707">
          <cell r="A707" t="str">
            <v/>
          </cell>
          <cell r="B707" t="str">
            <v>Kasper CURZYTEK (UKS Sokół Ropczyce)</v>
          </cell>
          <cell r="H707" t="str">
            <v>C5791</v>
          </cell>
          <cell r="K707" t="str">
            <v>M5326</v>
          </cell>
          <cell r="N707" t="str">
            <v>Szymon MACIĄG (UKS Start Widełka)</v>
          </cell>
        </row>
        <row r="708">
          <cell r="A708" t="str">
            <v/>
          </cell>
          <cell r="B708" t="str">
            <v/>
          </cell>
          <cell r="H708" t="str">
            <v/>
          </cell>
          <cell r="K708" t="str">
            <v/>
          </cell>
          <cell r="N708" t="str">
            <v/>
          </cell>
        </row>
        <row r="710">
          <cell r="B710" t="str">
            <v/>
          </cell>
          <cell r="K710" t="str">
            <v>zwycięzca(cy): 21:10,21:7</v>
          </cell>
        </row>
        <row r="711">
          <cell r="B711">
            <v>102</v>
          </cell>
          <cell r="C711" t="str">
            <v>dzień turnieju.</v>
          </cell>
          <cell r="I711" t="str">
            <v>Nr meczu</v>
          </cell>
          <cell r="N711" t="str">
            <v>Godz.</v>
          </cell>
          <cell r="R711" t="str">
            <v>S. prow.</v>
          </cell>
          <cell r="AF711" t="str">
            <v>wygrany</v>
          </cell>
          <cell r="AG711" t="str">
            <v>przegrany</v>
          </cell>
        </row>
        <row r="712">
          <cell r="B712" t="str">
            <v>Boisko</v>
          </cell>
          <cell r="C712" t="str">
            <v>Gra</v>
          </cell>
          <cell r="I712">
            <v>102</v>
          </cell>
          <cell r="N712" t="str">
            <v>rozp.</v>
          </cell>
          <cell r="P712" t="str">
            <v>zak.</v>
          </cell>
          <cell r="R712" t="str">
            <v>S. serw.</v>
          </cell>
        </row>
        <row r="713">
          <cell r="A713">
            <v>102</v>
          </cell>
          <cell r="B713">
            <v>3</v>
          </cell>
          <cell r="C713" t="str">
            <v>Singiel chłopców</v>
          </cell>
          <cell r="H713">
            <v>8</v>
          </cell>
          <cell r="I713">
            <v>21</v>
          </cell>
          <cell r="J713">
            <v>8</v>
          </cell>
          <cell r="K713">
            <v>21</v>
          </cell>
          <cell r="P713">
            <v>0.7270833333333333</v>
          </cell>
          <cell r="R713">
            <v>0.7270833333333333</v>
          </cell>
          <cell r="S713" t="str">
            <v>godz.18:20</v>
          </cell>
          <cell r="X713">
            <v>102</v>
          </cell>
          <cell r="Y713" t="str">
            <v>Singiel chłopców</v>
          </cell>
          <cell r="Z713" t="str">
            <v>X0008</v>
          </cell>
          <cell r="AA713" t="str">
            <v/>
          </cell>
          <cell r="AB713" t="str">
            <v>K5180</v>
          </cell>
          <cell r="AC713" t="str">
            <v/>
          </cell>
          <cell r="AD713" t="str">
            <v>K5180</v>
          </cell>
          <cell r="AE713" t="str">
            <v/>
          </cell>
          <cell r="AF713" t="str">
            <v>21:8,21:8</v>
          </cell>
          <cell r="AG713" t="str">
            <v>8:21,8:21</v>
          </cell>
          <cell r="AH713" t="str">
            <v/>
          </cell>
          <cell r="AI713">
            <v>8</v>
          </cell>
          <cell r="AJ713">
            <v>21</v>
          </cell>
          <cell r="AK713">
            <v>8</v>
          </cell>
          <cell r="AL713">
            <v>21</v>
          </cell>
          <cell r="AM713">
            <v>0</v>
          </cell>
          <cell r="AN713">
            <v>0</v>
          </cell>
        </row>
        <row r="714">
          <cell r="A714" t="str">
            <v/>
          </cell>
          <cell r="B714" t="str">
            <v>Mateusz SZALKA (UKS Refleks Żupawa)</v>
          </cell>
          <cell r="H714" t="str">
            <v>X0008</v>
          </cell>
          <cell r="K714" t="str">
            <v>K5180</v>
          </cell>
          <cell r="N714" t="str">
            <v>Patryk KORDEK (UKS Aktywna Piątka Przemyśl)</v>
          </cell>
        </row>
        <row r="715">
          <cell r="A715" t="str">
            <v/>
          </cell>
          <cell r="B715" t="str">
            <v/>
          </cell>
          <cell r="H715" t="str">
            <v/>
          </cell>
          <cell r="K715" t="str">
            <v/>
          </cell>
          <cell r="N715" t="str">
            <v/>
          </cell>
        </row>
        <row r="717">
          <cell r="B717" t="str">
            <v/>
          </cell>
          <cell r="K717" t="str">
            <v>zwycięzca(cy): 21:8,21:8</v>
          </cell>
        </row>
        <row r="718">
          <cell r="B718">
            <v>103</v>
          </cell>
          <cell r="C718" t="str">
            <v>dzień turnieju.</v>
          </cell>
          <cell r="I718" t="str">
            <v>Nr meczu</v>
          </cell>
          <cell r="N718" t="str">
            <v>Godz.</v>
          </cell>
          <cell r="R718" t="str">
            <v>S. prow.</v>
          </cell>
          <cell r="AF718" t="str">
            <v>wygrany</v>
          </cell>
          <cell r="AG718" t="str">
            <v>przegrany</v>
          </cell>
        </row>
        <row r="719">
          <cell r="B719" t="str">
            <v>Boisko</v>
          </cell>
          <cell r="C719" t="str">
            <v>Gra</v>
          </cell>
          <cell r="I719">
            <v>103</v>
          </cell>
          <cell r="N719" t="str">
            <v>rozp.</v>
          </cell>
          <cell r="P719" t="str">
            <v>zak.</v>
          </cell>
          <cell r="R719" t="str">
            <v>S. serw.</v>
          </cell>
        </row>
        <row r="720">
          <cell r="A720">
            <v>103</v>
          </cell>
          <cell r="B720">
            <v>4</v>
          </cell>
          <cell r="C720" t="str">
            <v>Singiel dziewcząt</v>
          </cell>
          <cell r="H720">
            <v>21</v>
          </cell>
          <cell r="I720">
            <v>4</v>
          </cell>
          <cell r="J720">
            <v>21</v>
          </cell>
          <cell r="K720">
            <v>11</v>
          </cell>
          <cell r="P720">
            <v>0.7291666666666666</v>
          </cell>
          <cell r="R720">
            <v>0.7291666666666666</v>
          </cell>
          <cell r="S720" t="str">
            <v>godz.18:20</v>
          </cell>
          <cell r="X720">
            <v>103</v>
          </cell>
          <cell r="Y720" t="str">
            <v>Singiel dziewcząt</v>
          </cell>
          <cell r="Z720" t="str">
            <v>R4591</v>
          </cell>
          <cell r="AA720" t="str">
            <v/>
          </cell>
          <cell r="AB720" t="str">
            <v>Ś5230</v>
          </cell>
          <cell r="AC720" t="str">
            <v/>
          </cell>
          <cell r="AD720" t="str">
            <v>R4591</v>
          </cell>
          <cell r="AE720" t="str">
            <v/>
          </cell>
          <cell r="AF720" t="str">
            <v>21:4,21:11</v>
          </cell>
          <cell r="AG720" t="str">
            <v>4:21,11:21</v>
          </cell>
          <cell r="AH720" t="str">
            <v/>
          </cell>
          <cell r="AI720">
            <v>21</v>
          </cell>
          <cell r="AJ720">
            <v>4</v>
          </cell>
          <cell r="AK720">
            <v>21</v>
          </cell>
          <cell r="AL720">
            <v>11</v>
          </cell>
          <cell r="AM720">
            <v>0</v>
          </cell>
          <cell r="AN720">
            <v>0</v>
          </cell>
        </row>
        <row r="721">
          <cell r="A721" t="str">
            <v/>
          </cell>
          <cell r="B721" t="str">
            <v>Natalia RÓG (MKS Stal Nowa Dęba)</v>
          </cell>
          <cell r="H721" t="str">
            <v>R4591</v>
          </cell>
          <cell r="K721" t="str">
            <v>Ś5230</v>
          </cell>
          <cell r="N721" t="str">
            <v>Klaudia ŚWIĄTEK (UKS Orbitek Straszęcin)</v>
          </cell>
        </row>
        <row r="722">
          <cell r="A722" t="str">
            <v/>
          </cell>
          <cell r="B722" t="str">
            <v/>
          </cell>
          <cell r="H722" t="str">
            <v/>
          </cell>
          <cell r="K722" t="str">
            <v/>
          </cell>
          <cell r="N722" t="str">
            <v/>
          </cell>
        </row>
        <row r="724">
          <cell r="B724" t="str">
            <v>zwycięzca(cy): 21:4,21:11</v>
          </cell>
          <cell r="K724" t="str">
            <v/>
          </cell>
        </row>
        <row r="725">
          <cell r="B725">
            <v>104</v>
          </cell>
          <cell r="C725" t="str">
            <v>dzień turnieju.</v>
          </cell>
          <cell r="I725" t="str">
            <v>Nr meczu</v>
          </cell>
          <cell r="N725" t="str">
            <v>Godz.</v>
          </cell>
          <cell r="R725" t="str">
            <v>S. prow.</v>
          </cell>
          <cell r="AF725" t="str">
            <v>wygrany</v>
          </cell>
          <cell r="AG725" t="str">
            <v>przegrany</v>
          </cell>
        </row>
        <row r="726">
          <cell r="B726" t="str">
            <v>Boisko</v>
          </cell>
          <cell r="C726" t="str">
            <v>Gra</v>
          </cell>
          <cell r="I726">
            <v>104</v>
          </cell>
          <cell r="N726" t="str">
            <v>rozp.</v>
          </cell>
          <cell r="P726" t="str">
            <v>zak.</v>
          </cell>
          <cell r="R726" t="str">
            <v>S. serw.</v>
          </cell>
        </row>
        <row r="727">
          <cell r="A727">
            <v>104</v>
          </cell>
          <cell r="B727">
            <v>1</v>
          </cell>
          <cell r="C727" t="str">
            <v>Singiel dziewcząt</v>
          </cell>
          <cell r="H727">
            <v>11</v>
          </cell>
          <cell r="I727">
            <v>21</v>
          </cell>
          <cell r="J727">
            <v>21</v>
          </cell>
          <cell r="K727">
            <v>16</v>
          </cell>
          <cell r="L727">
            <v>15</v>
          </cell>
          <cell r="M727">
            <v>21</v>
          </cell>
          <cell r="P727">
            <v>0.7472222222222222</v>
          </cell>
          <cell r="R727">
            <v>0.7472222222222222</v>
          </cell>
          <cell r="S727" t="str">
            <v>godz.18:20</v>
          </cell>
          <cell r="X727">
            <v>104</v>
          </cell>
          <cell r="Y727" t="str">
            <v>Singiel dziewcząt</v>
          </cell>
          <cell r="Z727" t="str">
            <v>D5258</v>
          </cell>
          <cell r="AA727" t="str">
            <v/>
          </cell>
          <cell r="AB727" t="str">
            <v>W4322</v>
          </cell>
          <cell r="AC727" t="str">
            <v/>
          </cell>
          <cell r="AD727" t="str">
            <v>W4322</v>
          </cell>
          <cell r="AE727" t="str">
            <v/>
          </cell>
          <cell r="AF727" t="str">
            <v>21:11,16:21,21:15</v>
          </cell>
          <cell r="AG727" t="str">
            <v>11:21,21:16,15:21</v>
          </cell>
          <cell r="AH727" t="str">
            <v/>
          </cell>
          <cell r="AI727">
            <v>11</v>
          </cell>
          <cell r="AJ727">
            <v>21</v>
          </cell>
          <cell r="AK727">
            <v>21</v>
          </cell>
          <cell r="AL727">
            <v>16</v>
          </cell>
          <cell r="AM727">
            <v>15</v>
          </cell>
          <cell r="AN727">
            <v>21</v>
          </cell>
        </row>
        <row r="728">
          <cell r="A728" t="str">
            <v/>
          </cell>
          <cell r="B728" t="str">
            <v>Aleksandra DUDZIAK (UMKS Dubiecko)</v>
          </cell>
          <cell r="H728" t="str">
            <v>D5258</v>
          </cell>
          <cell r="K728" t="str">
            <v>W4322</v>
          </cell>
          <cell r="N728" t="str">
            <v>Paulina WILCZYŃSKA (UKS Orbitek Straszęcin)</v>
          </cell>
        </row>
        <row r="729">
          <cell r="A729" t="str">
            <v/>
          </cell>
          <cell r="B729" t="str">
            <v/>
          </cell>
          <cell r="H729" t="str">
            <v/>
          </cell>
          <cell r="K729" t="str">
            <v/>
          </cell>
          <cell r="N729" t="str">
            <v/>
          </cell>
        </row>
        <row r="731">
          <cell r="B731" t="str">
            <v/>
          </cell>
          <cell r="K731" t="str">
            <v>zwycięzca(cy): 21:11,16:21,21:15</v>
          </cell>
        </row>
        <row r="732">
          <cell r="B732">
            <v>105</v>
          </cell>
          <cell r="C732" t="str">
            <v>dzień turnieju.</v>
          </cell>
          <cell r="I732" t="str">
            <v>Nr meczu</v>
          </cell>
          <cell r="N732" t="str">
            <v>Godz.</v>
          </cell>
          <cell r="R732" t="str">
            <v>S. prow.</v>
          </cell>
          <cell r="AF732" t="str">
            <v>wygrany</v>
          </cell>
          <cell r="AG732" t="str">
            <v>przegrany</v>
          </cell>
        </row>
        <row r="733">
          <cell r="B733" t="str">
            <v>Boisko</v>
          </cell>
          <cell r="C733" t="str">
            <v>Gra</v>
          </cell>
          <cell r="I733">
            <v>105</v>
          </cell>
          <cell r="N733" t="str">
            <v>rozp.</v>
          </cell>
          <cell r="P733" t="str">
            <v>zak.</v>
          </cell>
          <cell r="R733" t="str">
            <v>S. serw.</v>
          </cell>
        </row>
        <row r="734">
          <cell r="A734">
            <v>105</v>
          </cell>
          <cell r="B734">
            <v>2</v>
          </cell>
          <cell r="C734" t="str">
            <v>Singiel dziewcząt</v>
          </cell>
          <cell r="H734">
            <v>12</v>
          </cell>
          <cell r="I734">
            <v>21</v>
          </cell>
          <cell r="J734">
            <v>11</v>
          </cell>
          <cell r="K734">
            <v>21</v>
          </cell>
          <cell r="P734">
            <v>0.7395833333333334</v>
          </cell>
          <cell r="R734">
            <v>0.7395833333333334</v>
          </cell>
          <cell r="S734" t="str">
            <v>godz.18:40</v>
          </cell>
          <cell r="X734">
            <v>105</v>
          </cell>
          <cell r="Y734" t="str">
            <v>Singiel dziewcząt</v>
          </cell>
          <cell r="Z734" t="str">
            <v>D5052</v>
          </cell>
          <cell r="AA734" t="str">
            <v/>
          </cell>
          <cell r="AB734" t="str">
            <v>B4244</v>
          </cell>
          <cell r="AC734" t="str">
            <v/>
          </cell>
          <cell r="AD734" t="str">
            <v>B4244</v>
          </cell>
          <cell r="AE734" t="str">
            <v/>
          </cell>
          <cell r="AF734" t="str">
            <v>21:12,21:11</v>
          </cell>
          <cell r="AG734" t="str">
            <v>12:21,11:21</v>
          </cell>
          <cell r="AH734" t="str">
            <v/>
          </cell>
          <cell r="AI734">
            <v>12</v>
          </cell>
          <cell r="AJ734">
            <v>21</v>
          </cell>
          <cell r="AK734">
            <v>11</v>
          </cell>
          <cell r="AL734">
            <v>21</v>
          </cell>
          <cell r="AM734">
            <v>0</v>
          </cell>
          <cell r="AN734">
            <v>0</v>
          </cell>
        </row>
        <row r="735">
          <cell r="A735" t="str">
            <v/>
          </cell>
          <cell r="B735" t="str">
            <v>Patrycja DOMAŃSKA (----)</v>
          </cell>
          <cell r="H735" t="str">
            <v>D5052</v>
          </cell>
          <cell r="K735" t="str">
            <v>B4244</v>
          </cell>
          <cell r="N735" t="str">
            <v>Klaudia BUKOWIŃSKA (UMKS Dubiecko)</v>
          </cell>
        </row>
        <row r="736">
          <cell r="A736" t="str">
            <v/>
          </cell>
          <cell r="B736" t="str">
            <v/>
          </cell>
          <cell r="H736" t="str">
            <v/>
          </cell>
          <cell r="K736" t="str">
            <v/>
          </cell>
          <cell r="N736" t="str">
            <v/>
          </cell>
        </row>
        <row r="738">
          <cell r="B738" t="str">
            <v/>
          </cell>
          <cell r="K738" t="str">
            <v>zwycięzca(cy): 21:12,21:11</v>
          </cell>
        </row>
        <row r="739">
          <cell r="B739">
            <v>106</v>
          </cell>
          <cell r="C739" t="str">
            <v>dzień turnieju.</v>
          </cell>
          <cell r="I739" t="str">
            <v>Nr meczu</v>
          </cell>
          <cell r="N739" t="str">
            <v>Godz.</v>
          </cell>
          <cell r="R739" t="str">
            <v>S. prow.</v>
          </cell>
          <cell r="AF739" t="str">
            <v>wygrany</v>
          </cell>
          <cell r="AG739" t="str">
            <v>przegrany</v>
          </cell>
        </row>
        <row r="740">
          <cell r="B740" t="str">
            <v>Boisko</v>
          </cell>
          <cell r="C740" t="str">
            <v>Gra</v>
          </cell>
          <cell r="I740">
            <v>106</v>
          </cell>
          <cell r="N740" t="str">
            <v>rozp.</v>
          </cell>
          <cell r="P740" t="str">
            <v>zak.</v>
          </cell>
          <cell r="R740" t="str">
            <v>S. serw.</v>
          </cell>
        </row>
        <row r="741">
          <cell r="A741">
            <v>106</v>
          </cell>
          <cell r="B741">
            <v>3</v>
          </cell>
          <cell r="C741" t="str">
            <v>Singiel dziewcząt</v>
          </cell>
          <cell r="H741">
            <v>4</v>
          </cell>
          <cell r="I741">
            <v>21</v>
          </cell>
          <cell r="J741">
            <v>1</v>
          </cell>
          <cell r="K741">
            <v>21</v>
          </cell>
          <cell r="P741">
            <v>0.7340277777777778</v>
          </cell>
          <cell r="R741">
            <v>0.7340277777777778</v>
          </cell>
          <cell r="S741" t="str">
            <v>godz.18:40</v>
          </cell>
          <cell r="X741">
            <v>106</v>
          </cell>
          <cell r="Y741" t="str">
            <v>Singiel dziewcząt</v>
          </cell>
          <cell r="Z741" t="str">
            <v>S5229</v>
          </cell>
          <cell r="AA741" t="str">
            <v/>
          </cell>
          <cell r="AB741" t="str">
            <v>G3411</v>
          </cell>
          <cell r="AC741" t="str">
            <v/>
          </cell>
          <cell r="AD741" t="str">
            <v>G3411</v>
          </cell>
          <cell r="AE741" t="str">
            <v/>
          </cell>
          <cell r="AF741" t="str">
            <v>21:4,21:1</v>
          </cell>
          <cell r="AG741" t="str">
            <v>4:21,1:21</v>
          </cell>
          <cell r="AH741" t="str">
            <v/>
          </cell>
          <cell r="AI741">
            <v>4</v>
          </cell>
          <cell r="AJ741">
            <v>21</v>
          </cell>
          <cell r="AK741">
            <v>1</v>
          </cell>
          <cell r="AL741">
            <v>21</v>
          </cell>
          <cell r="AM741">
            <v>0</v>
          </cell>
          <cell r="AN741">
            <v>0</v>
          </cell>
        </row>
        <row r="742">
          <cell r="A742" t="str">
            <v/>
          </cell>
          <cell r="B742" t="str">
            <v>Joanna SZERSZEŃ (UKS Orbitek Straszęcin)</v>
          </cell>
          <cell r="H742" t="str">
            <v>S5229</v>
          </cell>
          <cell r="K742" t="str">
            <v>G3411</v>
          </cell>
          <cell r="N742" t="str">
            <v>Magdalena GOLENIA (UKS Sokół Ropczyce)</v>
          </cell>
        </row>
        <row r="743">
          <cell r="A743" t="str">
            <v/>
          </cell>
          <cell r="B743" t="str">
            <v/>
          </cell>
          <cell r="H743" t="str">
            <v/>
          </cell>
          <cell r="K743" t="str">
            <v/>
          </cell>
          <cell r="N743" t="str">
            <v/>
          </cell>
        </row>
        <row r="745">
          <cell r="B745" t="str">
            <v/>
          </cell>
          <cell r="K745" t="str">
            <v>zwycięzca(cy): 21:4,21:1</v>
          </cell>
        </row>
        <row r="746">
          <cell r="B746">
            <v>107</v>
          </cell>
          <cell r="C746" t="str">
            <v>dzień turnieju.</v>
          </cell>
          <cell r="I746" t="str">
            <v>Nr meczu</v>
          </cell>
          <cell r="N746" t="str">
            <v>Godz.</v>
          </cell>
          <cell r="R746" t="str">
            <v>S. prow.</v>
          </cell>
          <cell r="AF746" t="str">
            <v>wygrany</v>
          </cell>
          <cell r="AG746" t="str">
            <v>przegrany</v>
          </cell>
        </row>
        <row r="747">
          <cell r="B747" t="str">
            <v>Boisko</v>
          </cell>
          <cell r="C747" t="str">
            <v>Gra</v>
          </cell>
          <cell r="I747">
            <v>107</v>
          </cell>
          <cell r="N747" t="str">
            <v>rozp.</v>
          </cell>
          <cell r="P747" t="str">
            <v>zak.</v>
          </cell>
          <cell r="R747" t="str">
            <v>S. serw.</v>
          </cell>
        </row>
        <row r="748">
          <cell r="A748">
            <v>107</v>
          </cell>
          <cell r="B748">
            <v>4</v>
          </cell>
          <cell r="C748" t="str">
            <v>Singiel chłopców</v>
          </cell>
          <cell r="H748">
            <v>21</v>
          </cell>
          <cell r="I748">
            <v>15</v>
          </cell>
          <cell r="J748">
            <v>21</v>
          </cell>
          <cell r="K748">
            <v>7</v>
          </cell>
          <cell r="P748">
            <v>0.7388888888888889</v>
          </cell>
          <cell r="R748">
            <v>0.7388888888888889</v>
          </cell>
          <cell r="S748" t="str">
            <v>godz.18:40</v>
          </cell>
          <cell r="X748">
            <v>107</v>
          </cell>
          <cell r="Y748" t="str">
            <v>Singiel chłopców</v>
          </cell>
          <cell r="Z748" t="str">
            <v>K4613</v>
          </cell>
          <cell r="AA748" t="str">
            <v/>
          </cell>
          <cell r="AB748" t="str">
            <v>X0007</v>
          </cell>
          <cell r="AC748" t="str">
            <v/>
          </cell>
          <cell r="AD748" t="str">
            <v>K4613</v>
          </cell>
          <cell r="AE748" t="str">
            <v/>
          </cell>
          <cell r="AF748" t="str">
            <v>21:15,21:7</v>
          </cell>
          <cell r="AG748" t="str">
            <v>15:21,7:21</v>
          </cell>
          <cell r="AH748" t="str">
            <v/>
          </cell>
          <cell r="AI748">
            <v>21</v>
          </cell>
          <cell r="AJ748">
            <v>15</v>
          </cell>
          <cell r="AK748">
            <v>21</v>
          </cell>
          <cell r="AL748">
            <v>7</v>
          </cell>
          <cell r="AM748">
            <v>0</v>
          </cell>
          <cell r="AN748">
            <v>0</v>
          </cell>
        </row>
        <row r="749">
          <cell r="A749" t="str">
            <v/>
          </cell>
          <cell r="B749" t="str">
            <v>Jakub KUFEL (UKS Orbitek Straszęcin)</v>
          </cell>
          <cell r="H749" t="str">
            <v>K4613</v>
          </cell>
          <cell r="K749" t="str">
            <v>X0007</v>
          </cell>
          <cell r="N749" t="str">
            <v>Mateusz MYSZKA (UKS Refleks Żupawa)</v>
          </cell>
        </row>
        <row r="750">
          <cell r="A750" t="str">
            <v/>
          </cell>
          <cell r="B750" t="str">
            <v/>
          </cell>
          <cell r="H750" t="str">
            <v/>
          </cell>
          <cell r="K750" t="str">
            <v/>
          </cell>
          <cell r="N750" t="str">
            <v/>
          </cell>
        </row>
        <row r="752">
          <cell r="B752" t="str">
            <v>zwycięzca(cy): 21:15,21:7</v>
          </cell>
          <cell r="K752" t="str">
            <v/>
          </cell>
        </row>
        <row r="753">
          <cell r="B753">
            <v>108</v>
          </cell>
          <cell r="C753" t="str">
            <v>dzień turnieju.</v>
          </cell>
          <cell r="I753" t="str">
            <v>Nr meczu</v>
          </cell>
          <cell r="N753" t="str">
            <v>Godz.</v>
          </cell>
          <cell r="R753" t="str">
            <v>S. prow.</v>
          </cell>
          <cell r="AF753" t="str">
            <v>wygrany</v>
          </cell>
          <cell r="AG753" t="str">
            <v>przegrany</v>
          </cell>
        </row>
        <row r="754">
          <cell r="B754" t="str">
            <v>Boisko</v>
          </cell>
          <cell r="C754" t="str">
            <v>Gra</v>
          </cell>
          <cell r="I754">
            <v>108</v>
          </cell>
          <cell r="N754" t="str">
            <v>rozp.</v>
          </cell>
          <cell r="P754" t="str">
            <v>zak.</v>
          </cell>
          <cell r="R754" t="str">
            <v>S. serw.</v>
          </cell>
        </row>
        <row r="755">
          <cell r="A755">
            <v>108</v>
          </cell>
          <cell r="B755">
            <v>3</v>
          </cell>
          <cell r="C755" t="str">
            <v>Singiel chłopców</v>
          </cell>
          <cell r="H755">
            <v>21</v>
          </cell>
          <cell r="I755">
            <v>8</v>
          </cell>
          <cell r="J755">
            <v>21</v>
          </cell>
          <cell r="K755">
            <v>9</v>
          </cell>
          <cell r="P755">
            <v>0.7472222222222222</v>
          </cell>
          <cell r="R755">
            <v>0.7472222222222222</v>
          </cell>
          <cell r="S755" t="str">
            <v>godz.18:40</v>
          </cell>
          <cell r="X755">
            <v>108</v>
          </cell>
          <cell r="Y755" t="str">
            <v>Singiel chłopców</v>
          </cell>
          <cell r="Z755" t="str">
            <v>P4530</v>
          </cell>
          <cell r="AA755" t="str">
            <v/>
          </cell>
          <cell r="AB755" t="str">
            <v>G5058</v>
          </cell>
          <cell r="AC755" t="str">
            <v/>
          </cell>
          <cell r="AD755" t="str">
            <v>P4530</v>
          </cell>
          <cell r="AE755" t="str">
            <v/>
          </cell>
          <cell r="AF755" t="str">
            <v>21:8,21:9</v>
          </cell>
          <cell r="AG755" t="str">
            <v>8:21,9:21</v>
          </cell>
          <cell r="AH755" t="str">
            <v/>
          </cell>
          <cell r="AI755">
            <v>21</v>
          </cell>
          <cell r="AJ755">
            <v>8</v>
          </cell>
          <cell r="AK755">
            <v>21</v>
          </cell>
          <cell r="AL755">
            <v>9</v>
          </cell>
          <cell r="AM755">
            <v>0</v>
          </cell>
          <cell r="AN755">
            <v>0</v>
          </cell>
        </row>
        <row r="756">
          <cell r="A756" t="str">
            <v/>
          </cell>
          <cell r="B756" t="str">
            <v>Krzysztof PŁOCH (UKS Start Widełka)</v>
          </cell>
          <cell r="H756" t="str">
            <v>P4530</v>
          </cell>
          <cell r="K756" t="str">
            <v>G5058</v>
          </cell>
          <cell r="N756" t="str">
            <v>Wiktor GRZYB (UKS Orbitek Straszęcin)</v>
          </cell>
        </row>
        <row r="757">
          <cell r="A757" t="str">
            <v/>
          </cell>
          <cell r="B757" t="str">
            <v/>
          </cell>
          <cell r="H757" t="str">
            <v/>
          </cell>
          <cell r="K757" t="str">
            <v/>
          </cell>
          <cell r="N757" t="str">
            <v/>
          </cell>
        </row>
        <row r="759">
          <cell r="B759" t="str">
            <v>zwycięzca(cy): 21:8,21:9</v>
          </cell>
          <cell r="K759" t="str">
            <v/>
          </cell>
        </row>
        <row r="760">
          <cell r="B760">
            <v>109</v>
          </cell>
          <cell r="C760" t="str">
            <v>dzień turnieju.</v>
          </cell>
          <cell r="I760" t="str">
            <v>Nr meczu</v>
          </cell>
          <cell r="N760" t="str">
            <v>Godz.</v>
          </cell>
          <cell r="R760" t="str">
            <v>S. prow.</v>
          </cell>
          <cell r="AF760" t="str">
            <v>wygrany</v>
          </cell>
          <cell r="AG760" t="str">
            <v>przegrany</v>
          </cell>
        </row>
        <row r="761">
          <cell r="B761" t="str">
            <v>Boisko</v>
          </cell>
          <cell r="C761" t="str">
            <v>Gra</v>
          </cell>
          <cell r="I761">
            <v>109</v>
          </cell>
          <cell r="N761" t="str">
            <v>rozp.</v>
          </cell>
          <cell r="P761" t="str">
            <v>zak.</v>
          </cell>
          <cell r="R761" t="str">
            <v>S. serw.</v>
          </cell>
        </row>
        <row r="762">
          <cell r="A762">
            <v>109</v>
          </cell>
          <cell r="B762">
            <v>4</v>
          </cell>
          <cell r="C762" t="str">
            <v>Singiel chłopców</v>
          </cell>
          <cell r="H762">
            <v>21</v>
          </cell>
          <cell r="I762">
            <v>17</v>
          </cell>
          <cell r="J762">
            <v>21</v>
          </cell>
          <cell r="K762">
            <v>13</v>
          </cell>
          <cell r="P762">
            <v>0.7548611111111111</v>
          </cell>
          <cell r="R762">
            <v>0.7548611111111111</v>
          </cell>
          <cell r="S762" t="str">
            <v>godz.19:00</v>
          </cell>
          <cell r="X762">
            <v>109</v>
          </cell>
          <cell r="Y762" t="str">
            <v>Singiel chłopców</v>
          </cell>
          <cell r="Z762" t="str">
            <v>S5261</v>
          </cell>
          <cell r="AA762" t="str">
            <v/>
          </cell>
          <cell r="AB762" t="str">
            <v>S5697</v>
          </cell>
          <cell r="AC762" t="str">
            <v/>
          </cell>
          <cell r="AD762" t="str">
            <v>S5261</v>
          </cell>
          <cell r="AE762" t="str">
            <v/>
          </cell>
          <cell r="AF762" t="str">
            <v>21:17,21:13</v>
          </cell>
          <cell r="AG762" t="str">
            <v>17:21,13:21</v>
          </cell>
          <cell r="AH762" t="str">
            <v/>
          </cell>
          <cell r="AI762">
            <v>21</v>
          </cell>
          <cell r="AJ762">
            <v>17</v>
          </cell>
          <cell r="AK762">
            <v>21</v>
          </cell>
          <cell r="AL762">
            <v>13</v>
          </cell>
          <cell r="AM762">
            <v>0</v>
          </cell>
          <cell r="AN762">
            <v>0</v>
          </cell>
        </row>
        <row r="763">
          <cell r="A763" t="str">
            <v/>
          </cell>
          <cell r="B763" t="str">
            <v>Jakub SUSZYŃSKI (MKS Stal Nowa Dęba)</v>
          </cell>
          <cell r="H763" t="str">
            <v>S5261</v>
          </cell>
          <cell r="K763" t="str">
            <v>S5697</v>
          </cell>
          <cell r="N763" t="str">
            <v>Kuba SITEK (----)</v>
          </cell>
        </row>
        <row r="764">
          <cell r="A764" t="str">
            <v/>
          </cell>
          <cell r="B764" t="str">
            <v/>
          </cell>
          <cell r="H764" t="str">
            <v/>
          </cell>
          <cell r="K764" t="str">
            <v/>
          </cell>
          <cell r="N764" t="str">
            <v/>
          </cell>
        </row>
        <row r="766">
          <cell r="B766" t="str">
            <v>zwycięzca(cy): 21:17,21:13</v>
          </cell>
          <cell r="K766" t="str">
            <v/>
          </cell>
        </row>
        <row r="767">
          <cell r="B767">
            <v>110</v>
          </cell>
          <cell r="C767" t="str">
            <v>dzień turnieju.</v>
          </cell>
          <cell r="I767" t="str">
            <v>Nr meczu</v>
          </cell>
          <cell r="N767" t="str">
            <v>Godz.</v>
          </cell>
          <cell r="R767" t="str">
            <v>S. prow.</v>
          </cell>
          <cell r="AF767" t="str">
            <v>wygrany</v>
          </cell>
          <cell r="AG767" t="str">
            <v>przegrany</v>
          </cell>
        </row>
        <row r="768">
          <cell r="B768" t="str">
            <v>Boisko</v>
          </cell>
          <cell r="C768" t="str">
            <v>Gra</v>
          </cell>
          <cell r="I768">
            <v>110</v>
          </cell>
          <cell r="N768" t="str">
            <v>rozp.</v>
          </cell>
          <cell r="P768" t="str">
            <v>zak.</v>
          </cell>
          <cell r="R768" t="str">
            <v>S. serw.</v>
          </cell>
        </row>
        <row r="769">
          <cell r="A769">
            <v>110</v>
          </cell>
          <cell r="B769">
            <v>2</v>
          </cell>
          <cell r="C769" t="str">
            <v>Singiel chłopców</v>
          </cell>
          <cell r="H769">
            <v>5</v>
          </cell>
          <cell r="I769">
            <v>21</v>
          </cell>
          <cell r="J769">
            <v>11</v>
          </cell>
          <cell r="K769">
            <v>21</v>
          </cell>
          <cell r="P769">
            <v>0.7534722222222222</v>
          </cell>
          <cell r="R769">
            <v>0.7534722222222222</v>
          </cell>
          <cell r="S769" t="str">
            <v>godz.19:00</v>
          </cell>
          <cell r="X769">
            <v>110</v>
          </cell>
          <cell r="Y769" t="str">
            <v>Singiel chłopców</v>
          </cell>
          <cell r="Z769" t="str">
            <v>M5326</v>
          </cell>
          <cell r="AA769" t="str">
            <v/>
          </cell>
          <cell r="AB769" t="str">
            <v>K5180</v>
          </cell>
          <cell r="AC769" t="str">
            <v/>
          </cell>
          <cell r="AD769" t="str">
            <v>K5180</v>
          </cell>
          <cell r="AE769" t="str">
            <v/>
          </cell>
          <cell r="AF769" t="str">
            <v>21:5,21:11</v>
          </cell>
          <cell r="AG769" t="str">
            <v>5:21,11:21</v>
          </cell>
          <cell r="AH769" t="str">
            <v/>
          </cell>
          <cell r="AI769">
            <v>5</v>
          </cell>
          <cell r="AJ769">
            <v>21</v>
          </cell>
          <cell r="AK769">
            <v>11</v>
          </cell>
          <cell r="AL769">
            <v>21</v>
          </cell>
          <cell r="AM769">
            <v>0</v>
          </cell>
          <cell r="AN769">
            <v>0</v>
          </cell>
        </row>
        <row r="770">
          <cell r="A770" t="str">
            <v/>
          </cell>
          <cell r="B770" t="str">
            <v>Szymon MACIĄG (UKS Start Widełka)</v>
          </cell>
          <cell r="H770" t="str">
            <v>M5326</v>
          </cell>
          <cell r="K770" t="str">
            <v>K5180</v>
          </cell>
          <cell r="N770" t="str">
            <v>Patryk KORDEK (UKS Aktywna Piątka Przemyśl)</v>
          </cell>
        </row>
        <row r="771">
          <cell r="A771" t="str">
            <v/>
          </cell>
          <cell r="B771" t="str">
            <v/>
          </cell>
          <cell r="H771" t="str">
            <v/>
          </cell>
          <cell r="K771" t="str">
            <v/>
          </cell>
          <cell r="N771" t="str">
            <v/>
          </cell>
        </row>
        <row r="773">
          <cell r="B773" t="str">
            <v/>
          </cell>
          <cell r="K773" t="str">
            <v>zwycięzca(cy): 21:5,21:11</v>
          </cell>
        </row>
        <row r="774">
          <cell r="B774">
            <v>111</v>
          </cell>
          <cell r="C774" t="str">
            <v>dzień turnieju.</v>
          </cell>
          <cell r="I774" t="str">
            <v>Nr meczu</v>
          </cell>
          <cell r="N774" t="str">
            <v>Godz.</v>
          </cell>
          <cell r="R774" t="str">
            <v>S. prow.</v>
          </cell>
          <cell r="AF774" t="str">
            <v>wygrany</v>
          </cell>
          <cell r="AG774" t="str">
            <v>przegrany</v>
          </cell>
        </row>
        <row r="775">
          <cell r="B775" t="str">
            <v>Boisko</v>
          </cell>
          <cell r="C775" t="str">
            <v>Gra</v>
          </cell>
          <cell r="I775">
            <v>111</v>
          </cell>
          <cell r="N775" t="str">
            <v>rozp.</v>
          </cell>
          <cell r="P775" t="str">
            <v>zak.</v>
          </cell>
          <cell r="R775" t="str">
            <v>S. serw.</v>
          </cell>
        </row>
        <row r="776">
          <cell r="A776">
            <v>111</v>
          </cell>
          <cell r="B776">
            <v>1</v>
          </cell>
          <cell r="C776" t="str">
            <v>Mikst</v>
          </cell>
          <cell r="H776">
            <v>22</v>
          </cell>
          <cell r="I776">
            <v>20</v>
          </cell>
          <cell r="J776">
            <v>12</v>
          </cell>
          <cell r="K776">
            <v>21</v>
          </cell>
          <cell r="L776">
            <v>16</v>
          </cell>
          <cell r="M776">
            <v>21</v>
          </cell>
          <cell r="P776">
            <v>0.7687499999999999</v>
          </cell>
          <cell r="R776">
            <v>0.7687499999999999</v>
          </cell>
          <cell r="S776" t="str">
            <v>godz.19:00</v>
          </cell>
          <cell r="X776">
            <v>111</v>
          </cell>
          <cell r="Y776" t="str">
            <v>Mikst</v>
          </cell>
          <cell r="Z776" t="str">
            <v>R4718</v>
          </cell>
          <cell r="AA776" t="str">
            <v>M5292</v>
          </cell>
          <cell r="AB776" t="str">
            <v>M4612</v>
          </cell>
          <cell r="AC776" t="str">
            <v>M4717</v>
          </cell>
          <cell r="AD776" t="str">
            <v>M4612</v>
          </cell>
          <cell r="AE776" t="str">
            <v>M4717</v>
          </cell>
          <cell r="AF776" t="str">
            <v>20:22,21:12,21:16</v>
          </cell>
          <cell r="AG776" t="str">
            <v>22:20,12:21,16:21</v>
          </cell>
          <cell r="AH776" t="str">
            <v/>
          </cell>
          <cell r="AI776">
            <v>22</v>
          </cell>
          <cell r="AJ776">
            <v>20</v>
          </cell>
          <cell r="AK776">
            <v>12</v>
          </cell>
          <cell r="AL776">
            <v>21</v>
          </cell>
          <cell r="AM776">
            <v>16</v>
          </cell>
          <cell r="AN776">
            <v>21</v>
          </cell>
        </row>
        <row r="777">
          <cell r="A777" t="str">
            <v/>
          </cell>
          <cell r="B777" t="str">
            <v>Patryk RÓG (MKS Stal Nowa Dęba)</v>
          </cell>
          <cell r="H777" t="str">
            <v>R4718</v>
          </cell>
          <cell r="K777" t="str">
            <v>M4612</v>
          </cell>
          <cell r="N777" t="str">
            <v>Patryk MICHAŁEK (UKS Orbitek Straszęcin)</v>
          </cell>
        </row>
        <row r="778">
          <cell r="A778" t="str">
            <v/>
          </cell>
          <cell r="B778" t="str">
            <v>Aleksandra MICHALCZUK (MKS Stal Nowa Dęba)</v>
          </cell>
          <cell r="H778" t="str">
            <v>M5292</v>
          </cell>
          <cell r="K778" t="str">
            <v>M4717</v>
          </cell>
          <cell r="N778" t="str">
            <v>Beata MYCEK (MKS Stal Nowa Dęba)</v>
          </cell>
        </row>
        <row r="780">
          <cell r="B780" t="str">
            <v/>
          </cell>
          <cell r="K780" t="str">
            <v>zwycięzca(cy): 20:22,21:12,21:16</v>
          </cell>
        </row>
        <row r="781">
          <cell r="B781">
            <v>112</v>
          </cell>
          <cell r="C781" t="str">
            <v>dzień turnieju.</v>
          </cell>
          <cell r="I781" t="str">
            <v>Nr meczu</v>
          </cell>
          <cell r="N781" t="str">
            <v>Godz.</v>
          </cell>
          <cell r="R781" t="str">
            <v>S. prow.</v>
          </cell>
          <cell r="AF781" t="str">
            <v>wygrany</v>
          </cell>
          <cell r="AG781" t="str">
            <v>przegrany</v>
          </cell>
        </row>
        <row r="782">
          <cell r="B782" t="str">
            <v>Boisko</v>
          </cell>
          <cell r="C782" t="str">
            <v>Gra</v>
          </cell>
          <cell r="I782">
            <v>112</v>
          </cell>
          <cell r="N782" t="str">
            <v>rozp.</v>
          </cell>
          <cell r="P782" t="str">
            <v>zak.</v>
          </cell>
          <cell r="R782" t="str">
            <v>S. serw.</v>
          </cell>
        </row>
        <row r="783">
          <cell r="A783">
            <v>112</v>
          </cell>
          <cell r="B783">
            <v>3</v>
          </cell>
          <cell r="C783" t="str">
            <v>Mikst</v>
          </cell>
          <cell r="H783">
            <v>5</v>
          </cell>
          <cell r="I783">
            <v>21</v>
          </cell>
          <cell r="J783">
            <v>5</v>
          </cell>
          <cell r="K783">
            <v>21</v>
          </cell>
          <cell r="P783">
            <v>0.75625</v>
          </cell>
          <cell r="R783">
            <v>0.75625</v>
          </cell>
          <cell r="S783" t="str">
            <v>godz.19:00</v>
          </cell>
          <cell r="X783">
            <v>112</v>
          </cell>
          <cell r="Y783" t="str">
            <v>Mikst</v>
          </cell>
          <cell r="Z783" t="str">
            <v>S5567</v>
          </cell>
          <cell r="AA783" t="str">
            <v>J4728</v>
          </cell>
          <cell r="AB783" t="str">
            <v>L4716</v>
          </cell>
          <cell r="AC783" t="str">
            <v>R4591</v>
          </cell>
          <cell r="AD783" t="str">
            <v>L4716</v>
          </cell>
          <cell r="AE783" t="str">
            <v>R4591</v>
          </cell>
          <cell r="AF783" t="str">
            <v>21:5,21:5</v>
          </cell>
          <cell r="AG783" t="str">
            <v>5:21,5:21</v>
          </cell>
          <cell r="AH783" t="str">
            <v/>
          </cell>
          <cell r="AI783">
            <v>5</v>
          </cell>
          <cell r="AJ783">
            <v>21</v>
          </cell>
          <cell r="AK783">
            <v>5</v>
          </cell>
          <cell r="AL783">
            <v>21</v>
          </cell>
          <cell r="AM783">
            <v>0</v>
          </cell>
          <cell r="AN783">
            <v>0</v>
          </cell>
        </row>
        <row r="784">
          <cell r="A784" t="str">
            <v/>
          </cell>
          <cell r="B784" t="str">
            <v>Mikołaj STRAŻ (UKSB Volant Mielec)</v>
          </cell>
          <cell r="H784" t="str">
            <v>S5567</v>
          </cell>
          <cell r="K784" t="str">
            <v>L4716</v>
          </cell>
          <cell r="N784" t="str">
            <v>Rafał LEJKO (MKS Stal Nowa Dęba)</v>
          </cell>
        </row>
        <row r="785">
          <cell r="A785" t="str">
            <v/>
          </cell>
          <cell r="B785" t="str">
            <v>Paulina JANUS (UKSB Volant Mielec)</v>
          </cell>
          <cell r="H785" t="str">
            <v>J4728</v>
          </cell>
          <cell r="K785" t="str">
            <v>R4591</v>
          </cell>
          <cell r="N785" t="str">
            <v>Natalia RÓG (MKS Stal Nowa Dęba)</v>
          </cell>
        </row>
        <row r="787">
          <cell r="B787" t="str">
            <v/>
          </cell>
          <cell r="K787" t="str">
            <v>zwycięzca(cy): 21:5,21:5</v>
          </cell>
        </row>
        <row r="788">
          <cell r="B788">
            <v>113</v>
          </cell>
          <cell r="C788" t="str">
            <v>dzień turnieju.</v>
          </cell>
          <cell r="I788" t="str">
            <v>Nr meczu</v>
          </cell>
          <cell r="N788" t="str">
            <v>Godz.</v>
          </cell>
          <cell r="R788" t="str">
            <v>S. prow.</v>
          </cell>
          <cell r="AF788" t="str">
            <v>wygrany</v>
          </cell>
          <cell r="AG788" t="str">
            <v>przegrany</v>
          </cell>
        </row>
        <row r="789">
          <cell r="B789" t="str">
            <v>Boisko</v>
          </cell>
          <cell r="C789" t="str">
            <v>Gra</v>
          </cell>
          <cell r="I789">
            <v>113</v>
          </cell>
          <cell r="N789" t="str">
            <v>rozp.</v>
          </cell>
          <cell r="P789" t="str">
            <v>zak.</v>
          </cell>
          <cell r="R789" t="str">
            <v>S. serw.</v>
          </cell>
        </row>
        <row r="790">
          <cell r="A790">
            <v>113</v>
          </cell>
          <cell r="B790">
            <v>1</v>
          </cell>
          <cell r="C790" t="str">
            <v>Debel dziewcząt</v>
          </cell>
          <cell r="H790">
            <v>21</v>
          </cell>
          <cell r="I790">
            <v>10</v>
          </cell>
          <cell r="J790">
            <v>21</v>
          </cell>
          <cell r="K790">
            <v>9</v>
          </cell>
          <cell r="P790">
            <v>0.7909722222222223</v>
          </cell>
          <cell r="R790">
            <v>0.7909722222222223</v>
          </cell>
          <cell r="S790" t="str">
            <v>godz.19:20</v>
          </cell>
          <cell r="X790">
            <v>113</v>
          </cell>
          <cell r="Y790" t="str">
            <v>Debel dziewcząt</v>
          </cell>
          <cell r="Z790" t="str">
            <v>G3411</v>
          </cell>
          <cell r="AA790" t="str">
            <v>M4717</v>
          </cell>
          <cell r="AB790" t="str">
            <v>Ś5230</v>
          </cell>
          <cell r="AC790" t="str">
            <v>W4322</v>
          </cell>
          <cell r="AD790" t="str">
            <v>G3411</v>
          </cell>
          <cell r="AE790" t="str">
            <v>M4717</v>
          </cell>
          <cell r="AF790" t="str">
            <v>21:10,21:9</v>
          </cell>
          <cell r="AG790" t="str">
            <v>10:21,9:21</v>
          </cell>
          <cell r="AH790" t="str">
            <v/>
          </cell>
          <cell r="AI790">
            <v>21</v>
          </cell>
          <cell r="AJ790">
            <v>10</v>
          </cell>
          <cell r="AK790">
            <v>21</v>
          </cell>
          <cell r="AL790">
            <v>9</v>
          </cell>
          <cell r="AM790">
            <v>0</v>
          </cell>
          <cell r="AN790">
            <v>0</v>
          </cell>
        </row>
        <row r="791">
          <cell r="A791" t="str">
            <v/>
          </cell>
          <cell r="B791" t="str">
            <v>Magdalena GOLENIA (UKS Sokół Ropczyce)</v>
          </cell>
          <cell r="H791" t="str">
            <v>G3411</v>
          </cell>
          <cell r="K791" t="str">
            <v>Ś5230</v>
          </cell>
          <cell r="N791" t="str">
            <v>Klaudia ŚWIĄTEK (UKS Orbitek Straszęcin)</v>
          </cell>
        </row>
        <row r="792">
          <cell r="A792" t="str">
            <v/>
          </cell>
          <cell r="B792" t="str">
            <v>Beata MYCEK (MKS Stal Nowa Dęba)</v>
          </cell>
          <cell r="H792" t="str">
            <v>M4717</v>
          </cell>
          <cell r="K792" t="str">
            <v>W4322</v>
          </cell>
          <cell r="N792" t="str">
            <v>Paulina WILCZYŃSKA (UKS Orbitek Straszęcin)</v>
          </cell>
        </row>
        <row r="794">
          <cell r="B794" t="str">
            <v>zwycięzca(cy): 21:10,21:9</v>
          </cell>
          <cell r="K794" t="str">
            <v/>
          </cell>
        </row>
        <row r="795">
          <cell r="B795">
            <v>114</v>
          </cell>
          <cell r="C795" t="str">
            <v>dzień turnieju.</v>
          </cell>
          <cell r="I795" t="str">
            <v>Nr meczu</v>
          </cell>
          <cell r="N795" t="str">
            <v>Godz.</v>
          </cell>
          <cell r="R795" t="str">
            <v>S. prow.</v>
          </cell>
          <cell r="AF795" t="str">
            <v>wygrany</v>
          </cell>
          <cell r="AG795" t="str">
            <v>przegrany</v>
          </cell>
        </row>
        <row r="796">
          <cell r="B796" t="str">
            <v>Boisko</v>
          </cell>
          <cell r="C796" t="str">
            <v>Gra</v>
          </cell>
          <cell r="I796">
            <v>114</v>
          </cell>
          <cell r="N796" t="str">
            <v>rozp.</v>
          </cell>
          <cell r="P796" t="str">
            <v>zak.</v>
          </cell>
          <cell r="R796" t="str">
            <v>S. serw.</v>
          </cell>
        </row>
        <row r="797">
          <cell r="A797">
            <v>114</v>
          </cell>
          <cell r="B797">
            <v>2</v>
          </cell>
          <cell r="C797" t="str">
            <v>Debel dziewcząt</v>
          </cell>
          <cell r="H797">
            <v>15</v>
          </cell>
          <cell r="I797">
            <v>21</v>
          </cell>
          <cell r="J797">
            <v>16</v>
          </cell>
          <cell r="K797">
            <v>21</v>
          </cell>
          <cell r="P797">
            <v>0.8048611111111111</v>
          </cell>
          <cell r="R797">
            <v>0.8048611111111111</v>
          </cell>
          <cell r="S797" t="str">
            <v>godz.19:20</v>
          </cell>
          <cell r="X797">
            <v>114</v>
          </cell>
          <cell r="Y797" t="str">
            <v>Debel dziewcząt</v>
          </cell>
          <cell r="Z797" t="str">
            <v>M5292</v>
          </cell>
          <cell r="AA797" t="str">
            <v>T5763</v>
          </cell>
          <cell r="AB797" t="str">
            <v>B4244</v>
          </cell>
          <cell r="AC797" t="str">
            <v>D5258</v>
          </cell>
          <cell r="AD797" t="str">
            <v>B4244</v>
          </cell>
          <cell r="AE797" t="str">
            <v>D5258</v>
          </cell>
          <cell r="AF797" t="str">
            <v>21:15,21:16</v>
          </cell>
          <cell r="AG797" t="str">
            <v>15:21,16:21</v>
          </cell>
          <cell r="AH797" t="str">
            <v/>
          </cell>
          <cell r="AI797">
            <v>15</v>
          </cell>
          <cell r="AJ797">
            <v>21</v>
          </cell>
          <cell r="AK797">
            <v>16</v>
          </cell>
          <cell r="AL797">
            <v>21</v>
          </cell>
          <cell r="AM797">
            <v>0</v>
          </cell>
          <cell r="AN797">
            <v>0</v>
          </cell>
        </row>
        <row r="798">
          <cell r="A798" t="str">
            <v/>
          </cell>
          <cell r="B798" t="str">
            <v>Aleksandra MICHALCZUK (MKS Stal Nowa Dęba)</v>
          </cell>
          <cell r="H798" t="str">
            <v>M5292</v>
          </cell>
          <cell r="K798" t="str">
            <v>B4244</v>
          </cell>
          <cell r="N798" t="str">
            <v>Klaudia BUKOWIŃSKA (UMKS Dubiecko)</v>
          </cell>
        </row>
        <row r="799">
          <cell r="A799" t="str">
            <v/>
          </cell>
          <cell r="B799" t="str">
            <v>Zofia TOMCZYK (MKS Stal Nowa Dęba)</v>
          </cell>
          <cell r="H799" t="str">
            <v>T5763</v>
          </cell>
          <cell r="K799" t="str">
            <v>D5258</v>
          </cell>
          <cell r="N799" t="str">
            <v>Aleksandra DUDZIAK (UMKS Dubiecko)</v>
          </cell>
        </row>
        <row r="801">
          <cell r="B801" t="str">
            <v/>
          </cell>
          <cell r="K801" t="str">
            <v>zwycięzca(cy): 21:15,21:16</v>
          </cell>
        </row>
        <row r="802">
          <cell r="B802">
            <v>115</v>
          </cell>
          <cell r="C802" t="str">
            <v>dzień turnieju.</v>
          </cell>
          <cell r="I802" t="str">
            <v>Nr meczu</v>
          </cell>
          <cell r="N802" t="str">
            <v>Godz.</v>
          </cell>
          <cell r="R802" t="str">
            <v>S. prow.</v>
          </cell>
          <cell r="AF802" t="str">
            <v>wygrany</v>
          </cell>
          <cell r="AG802" t="str">
            <v>przegrany</v>
          </cell>
        </row>
        <row r="803">
          <cell r="B803" t="str">
            <v>Boisko</v>
          </cell>
          <cell r="C803" t="str">
            <v>Gra</v>
          </cell>
          <cell r="I803">
            <v>115</v>
          </cell>
          <cell r="N803" t="str">
            <v>rozp.</v>
          </cell>
          <cell r="P803" t="str">
            <v>zak.</v>
          </cell>
          <cell r="R803" t="str">
            <v>S. serw.</v>
          </cell>
        </row>
        <row r="804">
          <cell r="A804">
            <v>115</v>
          </cell>
          <cell r="B804">
            <v>4</v>
          </cell>
          <cell r="C804" t="str">
            <v>Debel chłopców</v>
          </cell>
          <cell r="H804">
            <v>8</v>
          </cell>
          <cell r="I804">
            <v>21</v>
          </cell>
          <cell r="J804">
            <v>21</v>
          </cell>
          <cell r="K804">
            <v>15</v>
          </cell>
          <cell r="L804">
            <v>21</v>
          </cell>
          <cell r="M804">
            <v>12</v>
          </cell>
          <cell r="P804">
            <v>0.7916666666666666</v>
          </cell>
          <cell r="R804">
            <v>0.7916666666666666</v>
          </cell>
          <cell r="S804" t="str">
            <v>godz.19:20</v>
          </cell>
          <cell r="X804">
            <v>115</v>
          </cell>
          <cell r="Y804" t="str">
            <v>Debel chłopców</v>
          </cell>
          <cell r="Z804" t="str">
            <v>K4613</v>
          </cell>
          <cell r="AA804" t="str">
            <v>M4612</v>
          </cell>
          <cell r="AB804" t="str">
            <v>M5326</v>
          </cell>
          <cell r="AC804" t="str">
            <v>P4530</v>
          </cell>
          <cell r="AD804" t="str">
            <v>K4613</v>
          </cell>
          <cell r="AE804" t="str">
            <v>M4612</v>
          </cell>
          <cell r="AF804" t="str">
            <v>8:21,21:15,21:12</v>
          </cell>
          <cell r="AG804" t="str">
            <v>21:8,15:21,12:21</v>
          </cell>
          <cell r="AH804" t="str">
            <v/>
          </cell>
          <cell r="AI804">
            <v>8</v>
          </cell>
          <cell r="AJ804">
            <v>21</v>
          </cell>
          <cell r="AK804">
            <v>21</v>
          </cell>
          <cell r="AL804">
            <v>15</v>
          </cell>
          <cell r="AM804">
            <v>21</v>
          </cell>
          <cell r="AN804">
            <v>12</v>
          </cell>
        </row>
        <row r="805">
          <cell r="A805" t="str">
            <v/>
          </cell>
          <cell r="B805" t="str">
            <v>Jakub KUFEL (UKS Orbitek Straszęcin)</v>
          </cell>
          <cell r="H805" t="str">
            <v>K4613</v>
          </cell>
          <cell r="K805" t="str">
            <v>M5326</v>
          </cell>
          <cell r="N805" t="str">
            <v>Szymon MACIĄG (UKS Start Widełka)</v>
          </cell>
        </row>
        <row r="806">
          <cell r="A806" t="str">
            <v/>
          </cell>
          <cell r="B806" t="str">
            <v>Patryk MICHAŁEK (UKS Orbitek Straszęcin)</v>
          </cell>
          <cell r="H806" t="str">
            <v>M4612</v>
          </cell>
          <cell r="K806" t="str">
            <v>P4530</v>
          </cell>
          <cell r="N806" t="str">
            <v>Krzysztof PŁOCH (UKS Start Widełka)</v>
          </cell>
        </row>
        <row r="808">
          <cell r="B808" t="str">
            <v>zwycięzca(cy): 8:21,21:15,21:12</v>
          </cell>
          <cell r="K808" t="str">
            <v/>
          </cell>
        </row>
        <row r="809">
          <cell r="B809">
            <v>116</v>
          </cell>
          <cell r="C809" t="str">
            <v>dzień turnieju.</v>
          </cell>
          <cell r="I809" t="str">
            <v>Nr meczu</v>
          </cell>
          <cell r="N809" t="str">
            <v>Godz.</v>
          </cell>
          <cell r="R809" t="str">
            <v>S. prow.</v>
          </cell>
          <cell r="AF809" t="str">
            <v>wygrany</v>
          </cell>
          <cell r="AG809" t="str">
            <v>przegrany</v>
          </cell>
        </row>
        <row r="810">
          <cell r="B810" t="str">
            <v>Boisko</v>
          </cell>
          <cell r="C810" t="str">
            <v>Gra</v>
          </cell>
          <cell r="I810">
            <v>116</v>
          </cell>
          <cell r="N810" t="str">
            <v>rozp.</v>
          </cell>
          <cell r="P810" t="str">
            <v>zak.</v>
          </cell>
          <cell r="R810" t="str">
            <v>S. serw.</v>
          </cell>
        </row>
        <row r="811">
          <cell r="A811">
            <v>116</v>
          </cell>
          <cell r="B811">
            <v>3</v>
          </cell>
          <cell r="C811" t="str">
            <v>Debel chłopców</v>
          </cell>
          <cell r="H811">
            <v>21</v>
          </cell>
          <cell r="I811">
            <v>5</v>
          </cell>
          <cell r="J811">
            <v>21</v>
          </cell>
          <cell r="K811">
            <v>6</v>
          </cell>
          <cell r="P811">
            <v>0.7847222222222222</v>
          </cell>
          <cell r="R811">
            <v>0.7847222222222222</v>
          </cell>
          <cell r="S811" t="str">
            <v>godz.19:20</v>
          </cell>
          <cell r="X811">
            <v>116</v>
          </cell>
          <cell r="Y811" t="str">
            <v>Debel chłopców</v>
          </cell>
          <cell r="Z811" t="str">
            <v>L4716</v>
          </cell>
          <cell r="AA811" t="str">
            <v>R4718</v>
          </cell>
          <cell r="AB811" t="str">
            <v>M5545</v>
          </cell>
          <cell r="AC811" t="str">
            <v>S4738</v>
          </cell>
          <cell r="AD811" t="str">
            <v>L4716</v>
          </cell>
          <cell r="AE811" t="str">
            <v>R4718</v>
          </cell>
          <cell r="AF811" t="str">
            <v>21:5,21:6</v>
          </cell>
          <cell r="AG811" t="str">
            <v>5:21,6:21</v>
          </cell>
          <cell r="AH811" t="str">
            <v/>
          </cell>
          <cell r="AI811">
            <v>21</v>
          </cell>
          <cell r="AJ811">
            <v>5</v>
          </cell>
          <cell r="AK811">
            <v>21</v>
          </cell>
          <cell r="AL811">
            <v>6</v>
          </cell>
          <cell r="AM811">
            <v>0</v>
          </cell>
          <cell r="AN811">
            <v>0</v>
          </cell>
        </row>
        <row r="812">
          <cell r="A812" t="str">
            <v/>
          </cell>
          <cell r="B812" t="str">
            <v>Rafał LEJKO (MKS Stal Nowa Dęba)</v>
          </cell>
          <cell r="H812" t="str">
            <v>L4716</v>
          </cell>
          <cell r="K812" t="str">
            <v>M5545</v>
          </cell>
          <cell r="N812" t="str">
            <v>Wojciech MACHAJ (UKSB Volant Mielec)</v>
          </cell>
        </row>
        <row r="813">
          <cell r="A813" t="str">
            <v/>
          </cell>
          <cell r="B813" t="str">
            <v>Patryk RÓG (MKS Stal Nowa Dęba)</v>
          </cell>
          <cell r="H813" t="str">
            <v>R4718</v>
          </cell>
          <cell r="K813" t="str">
            <v>S4738</v>
          </cell>
          <cell r="N813" t="str">
            <v>Patryk STOLARZ (UKSB Volant Mielec)</v>
          </cell>
        </row>
        <row r="815">
          <cell r="B815" t="str">
            <v>zwycięzca(cy): 21:5,21:6</v>
          </cell>
          <cell r="K815" t="str">
            <v/>
          </cell>
        </row>
        <row r="816">
          <cell r="B816">
            <v>117</v>
          </cell>
          <cell r="C816" t="str">
            <v>dzień turnieju.</v>
          </cell>
          <cell r="I816" t="str">
            <v>Nr meczu</v>
          </cell>
          <cell r="N816" t="str">
            <v>Godz.</v>
          </cell>
          <cell r="R816" t="str">
            <v>S. prow.</v>
          </cell>
          <cell r="AF816" t="str">
            <v>wygrany</v>
          </cell>
          <cell r="AG816" t="str">
            <v>przegrany</v>
          </cell>
        </row>
        <row r="817">
          <cell r="B817" t="str">
            <v>Boisko</v>
          </cell>
          <cell r="C817" t="str">
            <v>Gra</v>
          </cell>
          <cell r="I817">
            <v>117</v>
          </cell>
          <cell r="N817" t="str">
            <v>rozp.</v>
          </cell>
          <cell r="P817" t="str">
            <v>zak.</v>
          </cell>
          <cell r="R817" t="str">
            <v>S. serw.</v>
          </cell>
        </row>
        <row r="818">
          <cell r="A818">
            <v>117</v>
          </cell>
          <cell r="B818">
            <v>1</v>
          </cell>
          <cell r="C818" t="str">
            <v>Singiel dziewcząt</v>
          </cell>
          <cell r="H818">
            <v>21</v>
          </cell>
          <cell r="I818">
            <v>5</v>
          </cell>
          <cell r="J818">
            <v>21</v>
          </cell>
          <cell r="K818">
            <v>15</v>
          </cell>
          <cell r="P818">
            <v>0.779861111111111</v>
          </cell>
          <cell r="R818">
            <v>0.779861111111111</v>
          </cell>
          <cell r="S818" t="str">
            <v>godz.19:40</v>
          </cell>
          <cell r="X818">
            <v>117</v>
          </cell>
          <cell r="Y818" t="str">
            <v>Singiel dziewcząt</v>
          </cell>
          <cell r="Z818" t="str">
            <v>R4591</v>
          </cell>
          <cell r="AA818" t="str">
            <v/>
          </cell>
          <cell r="AB818" t="str">
            <v>W4322</v>
          </cell>
          <cell r="AC818" t="str">
            <v/>
          </cell>
          <cell r="AD818" t="str">
            <v>R4591</v>
          </cell>
          <cell r="AE818" t="str">
            <v/>
          </cell>
          <cell r="AF818" t="str">
            <v>21:5,21:15</v>
          </cell>
          <cell r="AG818" t="str">
            <v>5:21,15:21</v>
          </cell>
          <cell r="AH818" t="str">
            <v/>
          </cell>
          <cell r="AI818">
            <v>21</v>
          </cell>
          <cell r="AJ818">
            <v>5</v>
          </cell>
          <cell r="AK818">
            <v>21</v>
          </cell>
          <cell r="AL818">
            <v>15</v>
          </cell>
          <cell r="AM818">
            <v>0</v>
          </cell>
          <cell r="AN818">
            <v>0</v>
          </cell>
        </row>
        <row r="819">
          <cell r="A819" t="str">
            <v/>
          </cell>
          <cell r="B819" t="str">
            <v>Natalia RÓG (MKS Stal Nowa Dęba)</v>
          </cell>
          <cell r="H819" t="str">
            <v>R4591</v>
          </cell>
          <cell r="K819" t="str">
            <v>W4322</v>
          </cell>
          <cell r="N819" t="str">
            <v>Paulina WILCZYŃSKA (UKS Orbitek Straszęcin)</v>
          </cell>
        </row>
        <row r="820">
          <cell r="A820" t="str">
            <v/>
          </cell>
          <cell r="B820" t="str">
            <v/>
          </cell>
          <cell r="H820" t="str">
            <v/>
          </cell>
          <cell r="K820" t="str">
            <v/>
          </cell>
          <cell r="N820" t="str">
            <v/>
          </cell>
        </row>
        <row r="822">
          <cell r="B822" t="str">
            <v>zwycięzca(cy): 21:5,21:15</v>
          </cell>
          <cell r="K822" t="str">
            <v/>
          </cell>
        </row>
        <row r="823">
          <cell r="B823">
            <v>118</v>
          </cell>
          <cell r="C823" t="str">
            <v>dzień turnieju.</v>
          </cell>
          <cell r="I823" t="str">
            <v>Nr meczu</v>
          </cell>
          <cell r="N823" t="str">
            <v>Godz.</v>
          </cell>
          <cell r="R823" t="str">
            <v>S. prow.</v>
          </cell>
          <cell r="AF823" t="str">
            <v>wygrany</v>
          </cell>
          <cell r="AG823" t="str">
            <v>przegrany</v>
          </cell>
        </row>
        <row r="824">
          <cell r="B824" t="str">
            <v>Boisko</v>
          </cell>
          <cell r="C824" t="str">
            <v>Gra</v>
          </cell>
          <cell r="I824">
            <v>118</v>
          </cell>
          <cell r="N824" t="str">
            <v>rozp.</v>
          </cell>
          <cell r="P824" t="str">
            <v>zak.</v>
          </cell>
          <cell r="R824" t="str">
            <v>S. serw.</v>
          </cell>
        </row>
        <row r="825">
          <cell r="A825">
            <v>118</v>
          </cell>
          <cell r="B825">
            <v>2</v>
          </cell>
          <cell r="C825" t="str">
            <v>Singiel dziewcząt</v>
          </cell>
          <cell r="H825">
            <v>21</v>
          </cell>
          <cell r="I825">
            <v>18</v>
          </cell>
          <cell r="J825">
            <v>6</v>
          </cell>
          <cell r="K825">
            <v>21</v>
          </cell>
          <cell r="L825">
            <v>20</v>
          </cell>
          <cell r="M825">
            <v>22</v>
          </cell>
          <cell r="P825">
            <v>0.7777777777777778</v>
          </cell>
          <cell r="R825">
            <v>0.7777777777777778</v>
          </cell>
          <cell r="S825" t="str">
            <v>godz.19:40</v>
          </cell>
          <cell r="X825">
            <v>118</v>
          </cell>
          <cell r="Y825" t="str">
            <v>Singiel dziewcząt</v>
          </cell>
          <cell r="Z825" t="str">
            <v>B4244</v>
          </cell>
          <cell r="AA825" t="str">
            <v/>
          </cell>
          <cell r="AB825" t="str">
            <v>G3411</v>
          </cell>
          <cell r="AC825" t="str">
            <v/>
          </cell>
          <cell r="AD825" t="str">
            <v>G3411</v>
          </cell>
          <cell r="AE825" t="str">
            <v/>
          </cell>
          <cell r="AF825" t="str">
            <v>18:21,21:6,22:20</v>
          </cell>
          <cell r="AG825" t="str">
            <v>21:18,6:21,20:22</v>
          </cell>
          <cell r="AH825" t="str">
            <v/>
          </cell>
          <cell r="AI825">
            <v>21</v>
          </cell>
          <cell r="AJ825">
            <v>18</v>
          </cell>
          <cell r="AK825">
            <v>6</v>
          </cell>
          <cell r="AL825">
            <v>21</v>
          </cell>
          <cell r="AM825">
            <v>20</v>
          </cell>
          <cell r="AN825">
            <v>22</v>
          </cell>
        </row>
        <row r="826">
          <cell r="A826" t="str">
            <v/>
          </cell>
          <cell r="B826" t="str">
            <v>Klaudia BUKOWIŃSKA (UMKS Dubiecko)</v>
          </cell>
          <cell r="H826" t="str">
            <v>B4244</v>
          </cell>
          <cell r="K826" t="str">
            <v>G3411</v>
          </cell>
          <cell r="N826" t="str">
            <v>Magdalena GOLENIA (UKS Sokół Ropczyce)</v>
          </cell>
        </row>
        <row r="827">
          <cell r="A827" t="str">
            <v/>
          </cell>
          <cell r="B827" t="str">
            <v/>
          </cell>
          <cell r="H827" t="str">
            <v/>
          </cell>
          <cell r="K827" t="str">
            <v/>
          </cell>
          <cell r="N827" t="str">
            <v/>
          </cell>
        </row>
        <row r="829">
          <cell r="B829" t="str">
            <v/>
          </cell>
          <cell r="K829" t="str">
            <v>zwycięzca(cy): 18:21,21:6,22:20</v>
          </cell>
        </row>
        <row r="830">
          <cell r="B830">
            <v>119</v>
          </cell>
          <cell r="C830" t="str">
            <v>dzień turnieju.</v>
          </cell>
          <cell r="I830" t="str">
            <v>Nr meczu</v>
          </cell>
          <cell r="N830" t="str">
            <v>Godz.</v>
          </cell>
          <cell r="R830" t="str">
            <v>S. prow.</v>
          </cell>
          <cell r="AF830" t="str">
            <v>wygrany</v>
          </cell>
          <cell r="AG830" t="str">
            <v>przegrany</v>
          </cell>
        </row>
        <row r="831">
          <cell r="B831" t="str">
            <v>Boisko</v>
          </cell>
          <cell r="C831" t="str">
            <v>Gra</v>
          </cell>
          <cell r="I831">
            <v>119</v>
          </cell>
          <cell r="N831" t="str">
            <v>rozp.</v>
          </cell>
          <cell r="P831" t="str">
            <v>zak.</v>
          </cell>
          <cell r="R831" t="str">
            <v>S. serw.</v>
          </cell>
        </row>
        <row r="832">
          <cell r="A832">
            <v>119</v>
          </cell>
          <cell r="B832">
            <v>4</v>
          </cell>
          <cell r="C832" t="str">
            <v>Singiel chłopców</v>
          </cell>
          <cell r="H832">
            <v>16</v>
          </cell>
          <cell r="I832">
            <v>21</v>
          </cell>
          <cell r="J832">
            <v>21</v>
          </cell>
          <cell r="K832">
            <v>9</v>
          </cell>
          <cell r="L832">
            <v>21</v>
          </cell>
          <cell r="M832">
            <v>12</v>
          </cell>
          <cell r="P832">
            <v>0.7736111111111111</v>
          </cell>
          <cell r="R832">
            <v>0.7736111111111111</v>
          </cell>
          <cell r="S832" t="str">
            <v>godz.19:40</v>
          </cell>
          <cell r="X832">
            <v>119</v>
          </cell>
          <cell r="Y832" t="str">
            <v>Singiel chłopców</v>
          </cell>
          <cell r="Z832" t="str">
            <v>K4613</v>
          </cell>
          <cell r="AA832" t="str">
            <v/>
          </cell>
          <cell r="AB832" t="str">
            <v>P4530</v>
          </cell>
          <cell r="AC832" t="str">
            <v/>
          </cell>
          <cell r="AD832" t="str">
            <v>K4613</v>
          </cell>
          <cell r="AE832" t="str">
            <v/>
          </cell>
          <cell r="AF832" t="str">
            <v>16:21,21:9,21:12</v>
          </cell>
          <cell r="AG832" t="str">
            <v>21:16,9:21,12:21</v>
          </cell>
          <cell r="AH832" t="str">
            <v/>
          </cell>
          <cell r="AI832">
            <v>16</v>
          </cell>
          <cell r="AJ832">
            <v>21</v>
          </cell>
          <cell r="AK832">
            <v>21</v>
          </cell>
          <cell r="AL832">
            <v>9</v>
          </cell>
          <cell r="AM832">
            <v>21</v>
          </cell>
          <cell r="AN832">
            <v>12</v>
          </cell>
        </row>
        <row r="833">
          <cell r="A833" t="str">
            <v/>
          </cell>
          <cell r="B833" t="str">
            <v>Jakub KUFEL (UKS Orbitek Straszęcin)</v>
          </cell>
          <cell r="H833" t="str">
            <v>K4613</v>
          </cell>
          <cell r="K833" t="str">
            <v>P4530</v>
          </cell>
          <cell r="N833" t="str">
            <v>Krzysztof PŁOCH (UKS Start Widełka)</v>
          </cell>
        </row>
        <row r="834">
          <cell r="A834" t="str">
            <v/>
          </cell>
          <cell r="B834" t="str">
            <v/>
          </cell>
          <cell r="H834" t="str">
            <v/>
          </cell>
          <cell r="K834" t="str">
            <v/>
          </cell>
          <cell r="N834" t="str">
            <v/>
          </cell>
        </row>
        <row r="836">
          <cell r="B836" t="str">
            <v>zwycięzca(cy): 16:21,21:9,21:12</v>
          </cell>
          <cell r="K836" t="str">
            <v/>
          </cell>
        </row>
        <row r="837">
          <cell r="B837">
            <v>120</v>
          </cell>
          <cell r="C837" t="str">
            <v>dzień turnieju.</v>
          </cell>
          <cell r="I837" t="str">
            <v>Nr meczu</v>
          </cell>
          <cell r="N837" t="str">
            <v>Godz.</v>
          </cell>
          <cell r="R837" t="str">
            <v>S. prow.</v>
          </cell>
          <cell r="AF837" t="str">
            <v>wygrany</v>
          </cell>
          <cell r="AG837" t="str">
            <v>przegrany</v>
          </cell>
        </row>
        <row r="838">
          <cell r="B838" t="str">
            <v>Boisko</v>
          </cell>
          <cell r="C838" t="str">
            <v>Gra</v>
          </cell>
          <cell r="I838">
            <v>120</v>
          </cell>
          <cell r="N838" t="str">
            <v>rozp.</v>
          </cell>
          <cell r="P838" t="str">
            <v>zak.</v>
          </cell>
          <cell r="R838" t="str">
            <v>S. serw.</v>
          </cell>
        </row>
        <row r="839">
          <cell r="A839">
            <v>120</v>
          </cell>
          <cell r="B839">
            <v>3</v>
          </cell>
          <cell r="C839" t="str">
            <v>Singiel chłopców</v>
          </cell>
          <cell r="H839">
            <v>11</v>
          </cell>
          <cell r="I839">
            <v>21</v>
          </cell>
          <cell r="J839">
            <v>9</v>
          </cell>
          <cell r="K839">
            <v>21</v>
          </cell>
          <cell r="P839">
            <v>0.7715277777777777</v>
          </cell>
          <cell r="R839">
            <v>0.7715277777777777</v>
          </cell>
          <cell r="S839" t="str">
            <v>godz.19:40</v>
          </cell>
          <cell r="X839">
            <v>120</v>
          </cell>
          <cell r="Y839" t="str">
            <v>Singiel chłopców</v>
          </cell>
          <cell r="Z839" t="str">
            <v>S5261</v>
          </cell>
          <cell r="AA839" t="str">
            <v/>
          </cell>
          <cell r="AB839" t="str">
            <v>K5180</v>
          </cell>
          <cell r="AC839" t="str">
            <v/>
          </cell>
          <cell r="AD839" t="str">
            <v>K5180</v>
          </cell>
          <cell r="AE839" t="str">
            <v/>
          </cell>
          <cell r="AF839" t="str">
            <v>21:11,21:9</v>
          </cell>
          <cell r="AG839" t="str">
            <v>11:21,9:21</v>
          </cell>
          <cell r="AH839" t="str">
            <v/>
          </cell>
          <cell r="AI839">
            <v>11</v>
          </cell>
          <cell r="AJ839">
            <v>21</v>
          </cell>
          <cell r="AK839">
            <v>9</v>
          </cell>
          <cell r="AL839">
            <v>21</v>
          </cell>
          <cell r="AM839">
            <v>0</v>
          </cell>
          <cell r="AN839">
            <v>0</v>
          </cell>
        </row>
        <row r="840">
          <cell r="A840" t="str">
            <v/>
          </cell>
          <cell r="B840" t="str">
            <v>Jakub SUSZYŃSKI (MKS Stal Nowa Dęba)</v>
          </cell>
          <cell r="H840" t="str">
            <v>S5261</v>
          </cell>
          <cell r="K840" t="str">
            <v>K5180</v>
          </cell>
          <cell r="N840" t="str">
            <v>Patryk KORDEK (UKS Aktywna Piątka Przemyśl)</v>
          </cell>
        </row>
        <row r="841">
          <cell r="A841" t="str">
            <v/>
          </cell>
          <cell r="B841" t="str">
            <v/>
          </cell>
          <cell r="H841" t="str">
            <v/>
          </cell>
          <cell r="K841" t="str">
            <v/>
          </cell>
          <cell r="N841" t="str">
            <v/>
          </cell>
        </row>
        <row r="843">
          <cell r="B843" t="str">
            <v/>
          </cell>
          <cell r="K843" t="str">
            <v>zwycięzca(cy): 21:11,21:9</v>
          </cell>
        </row>
        <row r="844">
          <cell r="B844">
            <v>121</v>
          </cell>
          <cell r="C844" t="str">
            <v>dzień turnieju.</v>
          </cell>
          <cell r="I844" t="str">
            <v>Nr meczu</v>
          </cell>
          <cell r="N844" t="str">
            <v>Godz.</v>
          </cell>
          <cell r="R844" t="str">
            <v>S. prow.</v>
          </cell>
          <cell r="AF844" t="str">
            <v>wygrany</v>
          </cell>
          <cell r="AG844" t="str">
            <v>przegrany</v>
          </cell>
        </row>
        <row r="845">
          <cell r="B845" t="str">
            <v>Boisko</v>
          </cell>
          <cell r="C845" t="str">
            <v>Gra</v>
          </cell>
          <cell r="I845">
            <v>121</v>
          </cell>
          <cell r="N845" t="str">
            <v>rozp.</v>
          </cell>
          <cell r="P845" t="str">
            <v>zak.</v>
          </cell>
          <cell r="R845" t="str">
            <v>S. serw.</v>
          </cell>
        </row>
        <row r="846">
          <cell r="A846">
            <v>121</v>
          </cell>
          <cell r="C846" t="str">
            <v>Mikst</v>
          </cell>
          <cell r="H846">
            <v>17</v>
          </cell>
          <cell r="I846">
            <v>21</v>
          </cell>
          <cell r="J846">
            <v>21</v>
          </cell>
          <cell r="K846">
            <v>18</v>
          </cell>
          <cell r="L846">
            <v>10</v>
          </cell>
          <cell r="M846">
            <v>21</v>
          </cell>
          <cell r="P846">
            <v>0.8298611111111112</v>
          </cell>
          <cell r="R846">
            <v>0.8298611111111112</v>
          </cell>
          <cell r="S846" t="str">
            <v>godz.20:00</v>
          </cell>
          <cell r="X846">
            <v>121</v>
          </cell>
          <cell r="Y846" t="str">
            <v>Mikst</v>
          </cell>
          <cell r="Z846" t="str">
            <v>M4612</v>
          </cell>
          <cell r="AA846" t="str">
            <v>M4717</v>
          </cell>
          <cell r="AB846" t="str">
            <v>L4716</v>
          </cell>
          <cell r="AC846" t="str">
            <v>R4591</v>
          </cell>
          <cell r="AD846" t="str">
            <v>L4716</v>
          </cell>
          <cell r="AE846" t="str">
            <v>R4591</v>
          </cell>
          <cell r="AF846" t="str">
            <v>21:17,18:21,21:10</v>
          </cell>
          <cell r="AG846" t="str">
            <v>17:21,21:18,10:21</v>
          </cell>
          <cell r="AH846" t="str">
            <v/>
          </cell>
          <cell r="AI846">
            <v>17</v>
          </cell>
          <cell r="AJ846">
            <v>21</v>
          </cell>
          <cell r="AK846">
            <v>21</v>
          </cell>
          <cell r="AL846">
            <v>18</v>
          </cell>
          <cell r="AM846">
            <v>10</v>
          </cell>
          <cell r="AN846">
            <v>21</v>
          </cell>
        </row>
        <row r="847">
          <cell r="A847" t="str">
            <v/>
          </cell>
          <cell r="B847" t="str">
            <v>Patryk MICHAŁEK (UKS Orbitek Straszęcin)</v>
          </cell>
          <cell r="H847" t="str">
            <v>M4612</v>
          </cell>
          <cell r="K847" t="str">
            <v>L4716</v>
          </cell>
          <cell r="N847" t="str">
            <v>Rafał LEJKO (MKS Stal Nowa Dęba)</v>
          </cell>
        </row>
        <row r="848">
          <cell r="A848" t="str">
            <v/>
          </cell>
          <cell r="B848" t="str">
            <v>Beata MYCEK (MKS Stal Nowa Dęba)</v>
          </cell>
          <cell r="H848" t="str">
            <v>M4717</v>
          </cell>
          <cell r="K848" t="str">
            <v>R4591</v>
          </cell>
          <cell r="N848" t="str">
            <v>Natalia RÓG (MKS Stal Nowa Dęba)</v>
          </cell>
        </row>
        <row r="850">
          <cell r="B850" t="str">
            <v/>
          </cell>
          <cell r="K850" t="str">
            <v>zwycięzca(cy): 21:17,18:21,21:10</v>
          </cell>
        </row>
        <row r="851">
          <cell r="B851">
            <v>122</v>
          </cell>
          <cell r="C851" t="str">
            <v>dzień turnieju.</v>
          </cell>
          <cell r="I851" t="str">
            <v>Nr meczu</v>
          </cell>
          <cell r="N851" t="str">
            <v>Godz.</v>
          </cell>
          <cell r="R851" t="str">
            <v>S. prow.</v>
          </cell>
          <cell r="AF851" t="str">
            <v>wygrany</v>
          </cell>
          <cell r="AG851" t="str">
            <v>przegrany</v>
          </cell>
        </row>
        <row r="852">
          <cell r="B852" t="str">
            <v>Boisko</v>
          </cell>
          <cell r="C852" t="str">
            <v>Gra</v>
          </cell>
          <cell r="I852">
            <v>122</v>
          </cell>
          <cell r="N852" t="str">
            <v>rozp.</v>
          </cell>
          <cell r="P852" t="str">
            <v>zak.</v>
          </cell>
          <cell r="R852" t="str">
            <v>S. serw.</v>
          </cell>
        </row>
        <row r="853">
          <cell r="A853">
            <v>122</v>
          </cell>
          <cell r="B853">
            <v>2</v>
          </cell>
          <cell r="C853" t="str">
            <v>Debel dziewcząt</v>
          </cell>
          <cell r="H853">
            <v>21</v>
          </cell>
          <cell r="I853">
            <v>14</v>
          </cell>
          <cell r="R853">
            <v>0</v>
          </cell>
          <cell r="S853" t="str">
            <v>godz.20:00</v>
          </cell>
          <cell r="X853">
            <v>122</v>
          </cell>
          <cell r="Y853" t="str">
            <v>Debel dziewcząt</v>
          </cell>
          <cell r="Z853" t="str">
            <v>G3411</v>
          </cell>
          <cell r="AA853" t="str">
            <v>M4717</v>
          </cell>
          <cell r="AB853" t="str">
            <v>B4244</v>
          </cell>
          <cell r="AC853" t="str">
            <v>D5258</v>
          </cell>
          <cell r="AD853" t="str">
            <v>G3411</v>
          </cell>
          <cell r="AE853" t="str">
            <v>M4717</v>
          </cell>
          <cell r="AF853" t="str">
            <v>21:14</v>
          </cell>
          <cell r="AG853" t="str">
            <v>14:21</v>
          </cell>
          <cell r="AH853" t="str">
            <v/>
          </cell>
          <cell r="AI853">
            <v>21</v>
          </cell>
          <cell r="AJ853">
            <v>14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</row>
        <row r="854">
          <cell r="A854" t="str">
            <v/>
          </cell>
          <cell r="B854" t="str">
            <v>Magdalena GOLENIA (UKS Sokół Ropczyce)</v>
          </cell>
          <cell r="H854" t="str">
            <v>G3411</v>
          </cell>
          <cell r="K854" t="str">
            <v>B4244</v>
          </cell>
          <cell r="N854" t="str">
            <v>Klaudia BUKOWIŃSKA (UMKS Dubiecko)</v>
          </cell>
        </row>
        <row r="855">
          <cell r="A855" t="str">
            <v/>
          </cell>
          <cell r="B855" t="str">
            <v>Beata MYCEK (MKS Stal Nowa Dęba)</v>
          </cell>
          <cell r="H855" t="str">
            <v>M4717</v>
          </cell>
          <cell r="K855" t="str">
            <v>D5258</v>
          </cell>
          <cell r="N855" t="str">
            <v>Aleksandra DUDZIAK (UMKS Dubiecko)</v>
          </cell>
        </row>
        <row r="857">
          <cell r="B857" t="str">
            <v>zwycięzca(cy): 21:14</v>
          </cell>
          <cell r="K857" t="str">
            <v/>
          </cell>
        </row>
        <row r="858">
          <cell r="B858">
            <v>123</v>
          </cell>
          <cell r="C858" t="str">
            <v>dzień turnieju.</v>
          </cell>
          <cell r="I858" t="str">
            <v>Nr meczu</v>
          </cell>
          <cell r="N858" t="str">
            <v>Godz.</v>
          </cell>
          <cell r="R858" t="str">
            <v>S. prow.</v>
          </cell>
          <cell r="AF858" t="str">
            <v>wygrany</v>
          </cell>
          <cell r="AG858" t="str">
            <v>przegrany</v>
          </cell>
        </row>
        <row r="859">
          <cell r="B859" t="str">
            <v>Boisko</v>
          </cell>
          <cell r="C859" t="str">
            <v>Gra</v>
          </cell>
          <cell r="I859">
            <v>123</v>
          </cell>
          <cell r="N859" t="str">
            <v>rozp.</v>
          </cell>
          <cell r="P859" t="str">
            <v>zak.</v>
          </cell>
          <cell r="R859" t="str">
            <v>S. serw.</v>
          </cell>
        </row>
        <row r="860">
          <cell r="A860">
            <v>123</v>
          </cell>
          <cell r="B860">
            <v>1</v>
          </cell>
          <cell r="C860" t="str">
            <v>Debel chłopców</v>
          </cell>
          <cell r="H860">
            <v>21</v>
          </cell>
          <cell r="I860">
            <v>16</v>
          </cell>
          <cell r="J860">
            <v>19</v>
          </cell>
          <cell r="K860">
            <v>21</v>
          </cell>
          <cell r="L860">
            <v>21</v>
          </cell>
          <cell r="M860">
            <v>18</v>
          </cell>
          <cell r="P860">
            <v>0.8534722222222223</v>
          </cell>
          <cell r="R860">
            <v>0.8534722222222223</v>
          </cell>
          <cell r="S860" t="str">
            <v>godz.20:00</v>
          </cell>
          <cell r="X860">
            <v>123</v>
          </cell>
          <cell r="Y860" t="str">
            <v>Debel chłopców</v>
          </cell>
          <cell r="Z860" t="str">
            <v>K4613</v>
          </cell>
          <cell r="AA860" t="str">
            <v>M4612</v>
          </cell>
          <cell r="AB860" t="str">
            <v>L4716</v>
          </cell>
          <cell r="AC860" t="str">
            <v>R4718</v>
          </cell>
          <cell r="AD860" t="str">
            <v>K4613</v>
          </cell>
          <cell r="AE860" t="str">
            <v>M4612</v>
          </cell>
          <cell r="AF860" t="str">
            <v>21:16,19:21,21:18</v>
          </cell>
          <cell r="AG860" t="str">
            <v>16:21,21:19,18:21</v>
          </cell>
          <cell r="AH860" t="str">
            <v/>
          </cell>
          <cell r="AI860">
            <v>21</v>
          </cell>
          <cell r="AJ860">
            <v>16</v>
          </cell>
          <cell r="AK860">
            <v>19</v>
          </cell>
          <cell r="AL860">
            <v>21</v>
          </cell>
          <cell r="AM860">
            <v>21</v>
          </cell>
          <cell r="AN860">
            <v>18</v>
          </cell>
        </row>
        <row r="861">
          <cell r="A861" t="str">
            <v/>
          </cell>
          <cell r="B861" t="str">
            <v>Jakub KUFEL (UKS Orbitek Straszęcin)</v>
          </cell>
          <cell r="H861" t="str">
            <v>K4613</v>
          </cell>
          <cell r="K861" t="str">
            <v>L4716</v>
          </cell>
          <cell r="N861" t="str">
            <v>Rafał LEJKO (MKS Stal Nowa Dęba)</v>
          </cell>
        </row>
        <row r="862">
          <cell r="A862" t="str">
            <v/>
          </cell>
          <cell r="B862" t="str">
            <v>Patryk MICHAŁEK (UKS Orbitek Straszęcin)</v>
          </cell>
          <cell r="H862" t="str">
            <v>M4612</v>
          </cell>
          <cell r="K862" t="str">
            <v>R4718</v>
          </cell>
          <cell r="N862" t="str">
            <v>Patryk RÓG (MKS Stal Nowa Dęba)</v>
          </cell>
        </row>
        <row r="864">
          <cell r="B864" t="str">
            <v>zwycięzca(cy): 21:16,19:21,21:18</v>
          </cell>
          <cell r="K864" t="str">
            <v/>
          </cell>
        </row>
        <row r="865">
          <cell r="B865">
            <v>124</v>
          </cell>
          <cell r="C865" t="str">
            <v>dzień turnieju.</v>
          </cell>
          <cell r="I865" t="str">
            <v>Nr meczu</v>
          </cell>
          <cell r="N865" t="str">
            <v>Godz.</v>
          </cell>
          <cell r="R865" t="str">
            <v>S. prow.</v>
          </cell>
          <cell r="AF865" t="str">
            <v>wygrany</v>
          </cell>
          <cell r="AG865" t="str">
            <v>przegrany</v>
          </cell>
        </row>
        <row r="866">
          <cell r="B866" t="str">
            <v>Boisko</v>
          </cell>
          <cell r="C866" t="str">
            <v>Gra</v>
          </cell>
          <cell r="I866">
            <v>124</v>
          </cell>
          <cell r="N866" t="str">
            <v>rozp.</v>
          </cell>
          <cell r="P866" t="str">
            <v>zak.</v>
          </cell>
          <cell r="R866" t="str">
            <v>S. serw.</v>
          </cell>
        </row>
        <row r="867">
          <cell r="A867">
            <v>124</v>
          </cell>
          <cell r="C867" t="str">
            <v>Singiel dziewcząt</v>
          </cell>
          <cell r="H867">
            <v>21</v>
          </cell>
          <cell r="I867">
            <v>18</v>
          </cell>
          <cell r="J867">
            <v>21</v>
          </cell>
          <cell r="K867">
            <v>14</v>
          </cell>
          <cell r="P867">
            <v>0.8562500000000001</v>
          </cell>
          <cell r="R867">
            <v>0.8562500000000001</v>
          </cell>
          <cell r="S867" t="str">
            <v>godz.20:00</v>
          </cell>
          <cell r="X867">
            <v>124</v>
          </cell>
          <cell r="Y867" t="str">
            <v>Singiel dziewcząt</v>
          </cell>
          <cell r="Z867" t="str">
            <v>R4591</v>
          </cell>
          <cell r="AA867" t="str">
            <v/>
          </cell>
          <cell r="AB867" t="str">
            <v>G3411</v>
          </cell>
          <cell r="AC867" t="str">
            <v/>
          </cell>
          <cell r="AD867" t="str">
            <v>R4591</v>
          </cell>
          <cell r="AE867" t="str">
            <v/>
          </cell>
          <cell r="AF867" t="str">
            <v>21:18,21:14</v>
          </cell>
          <cell r="AG867" t="str">
            <v>18:21,14:21</v>
          </cell>
          <cell r="AH867" t="str">
            <v/>
          </cell>
          <cell r="AI867">
            <v>21</v>
          </cell>
          <cell r="AJ867">
            <v>18</v>
          </cell>
          <cell r="AK867">
            <v>21</v>
          </cell>
          <cell r="AL867">
            <v>14</v>
          </cell>
          <cell r="AM867">
            <v>0</v>
          </cell>
          <cell r="AN867">
            <v>0</v>
          </cell>
        </row>
        <row r="868">
          <cell r="A868" t="str">
            <v/>
          </cell>
          <cell r="B868" t="str">
            <v>Natalia RÓG (MKS Stal Nowa Dęba)</v>
          </cell>
          <cell r="H868" t="str">
            <v>R4591</v>
          </cell>
          <cell r="K868" t="str">
            <v>G3411</v>
          </cell>
          <cell r="N868" t="str">
            <v>Magdalena GOLENIA (UKS Sokół Ropczyce)</v>
          </cell>
        </row>
        <row r="869">
          <cell r="A869" t="str">
            <v/>
          </cell>
          <cell r="B869" t="str">
            <v/>
          </cell>
          <cell r="H869" t="str">
            <v/>
          </cell>
          <cell r="K869" t="str">
            <v/>
          </cell>
          <cell r="N869" t="str">
            <v/>
          </cell>
        </row>
        <row r="871">
          <cell r="B871" t="str">
            <v>zwycięzca(cy): 21:18,21:14</v>
          </cell>
          <cell r="K871" t="str">
            <v/>
          </cell>
        </row>
        <row r="872">
          <cell r="B872">
            <v>125</v>
          </cell>
          <cell r="C872" t="str">
            <v>dzień turnieju.</v>
          </cell>
          <cell r="I872" t="str">
            <v>Nr meczu</v>
          </cell>
          <cell r="N872" t="str">
            <v>Godz.</v>
          </cell>
          <cell r="R872" t="str">
            <v>S. prow.</v>
          </cell>
          <cell r="AF872" t="str">
            <v>wygrany</v>
          </cell>
          <cell r="AG872" t="str">
            <v>przegrany</v>
          </cell>
        </row>
        <row r="873">
          <cell r="B873" t="str">
            <v>Boisko</v>
          </cell>
          <cell r="C873" t="str">
            <v>Gra</v>
          </cell>
          <cell r="I873">
            <v>125</v>
          </cell>
          <cell r="N873" t="str">
            <v>rozp.</v>
          </cell>
          <cell r="P873" t="str">
            <v>zak.</v>
          </cell>
          <cell r="R873" t="str">
            <v>S. serw.</v>
          </cell>
        </row>
        <row r="874">
          <cell r="A874">
            <v>125</v>
          </cell>
          <cell r="C874" t="str">
            <v>Singiel chłopców</v>
          </cell>
          <cell r="H874">
            <v>18</v>
          </cell>
          <cell r="I874">
            <v>21</v>
          </cell>
          <cell r="J874">
            <v>21</v>
          </cell>
          <cell r="K874">
            <v>15</v>
          </cell>
          <cell r="L874">
            <v>21</v>
          </cell>
          <cell r="M874">
            <v>7</v>
          </cell>
          <cell r="P874">
            <v>0.8159722222222222</v>
          </cell>
          <cell r="R874">
            <v>0.8159722222222222</v>
          </cell>
          <cell r="S874" t="str">
            <v>godz.20:20</v>
          </cell>
          <cell r="X874">
            <v>125</v>
          </cell>
          <cell r="Y874" t="str">
            <v>Singiel chłopców</v>
          </cell>
          <cell r="Z874" t="str">
            <v>K4613</v>
          </cell>
          <cell r="AA874" t="str">
            <v/>
          </cell>
          <cell r="AB874" t="str">
            <v>K5180</v>
          </cell>
          <cell r="AC874" t="str">
            <v/>
          </cell>
          <cell r="AD874" t="str">
            <v>K4613</v>
          </cell>
          <cell r="AE874" t="str">
            <v/>
          </cell>
          <cell r="AF874" t="str">
            <v>18:21,21:15,21:7</v>
          </cell>
          <cell r="AG874" t="str">
            <v>21:18,15:21,7:21</v>
          </cell>
          <cell r="AH874" t="str">
            <v/>
          </cell>
          <cell r="AI874">
            <v>18</v>
          </cell>
          <cell r="AJ874">
            <v>21</v>
          </cell>
          <cell r="AK874">
            <v>21</v>
          </cell>
          <cell r="AL874">
            <v>15</v>
          </cell>
          <cell r="AM874">
            <v>21</v>
          </cell>
          <cell r="AN874">
            <v>7</v>
          </cell>
        </row>
        <row r="875">
          <cell r="A875" t="str">
            <v/>
          </cell>
          <cell r="B875" t="str">
            <v>Jakub KUFEL (UKS Orbitek Straszęcin)</v>
          </cell>
          <cell r="H875" t="str">
            <v>K4613</v>
          </cell>
          <cell r="K875" t="str">
            <v>K5180</v>
          </cell>
          <cell r="N875" t="str">
            <v>Patryk KORDEK (UKS Aktywna Piątka Przemyśl)</v>
          </cell>
        </row>
        <row r="876">
          <cell r="A876" t="str">
            <v/>
          </cell>
          <cell r="B876" t="str">
            <v/>
          </cell>
          <cell r="H876" t="str">
            <v/>
          </cell>
          <cell r="K876" t="str">
            <v/>
          </cell>
          <cell r="N876" t="str">
            <v/>
          </cell>
        </row>
        <row r="878">
          <cell r="B878" t="str">
            <v>zwycięzca(cy): 18:21,21:15,21:7</v>
          </cell>
          <cell r="K878" t="str">
            <v/>
          </cell>
        </row>
      </sheetData>
      <sheetData sheetId="3">
        <row r="8">
          <cell r="I8" t="str">
            <v>11Singiel dziewcząt</v>
          </cell>
          <cell r="J8" t="str">
            <v>R4591</v>
          </cell>
          <cell r="K8">
            <v>0</v>
          </cell>
        </row>
        <row r="10">
          <cell r="I10" t="str">
            <v>21Singiel dziewcząt</v>
          </cell>
          <cell r="J10" t="str">
            <v>B5641</v>
          </cell>
          <cell r="K10">
            <v>0</v>
          </cell>
        </row>
        <row r="12">
          <cell r="I12" t="str">
            <v>31Singiel dziewcząt</v>
          </cell>
          <cell r="J12" t="str">
            <v>X0002</v>
          </cell>
          <cell r="K12">
            <v>0</v>
          </cell>
        </row>
        <row r="14">
          <cell r="I14" t="str">
            <v>41Singiel dziewcząt</v>
          </cell>
          <cell r="J14" t="str">
            <v>X0010</v>
          </cell>
          <cell r="K14">
            <v>0</v>
          </cell>
        </row>
        <row r="22">
          <cell r="I22" t="str">
            <v>12Singiel dziewcząt</v>
          </cell>
          <cell r="J22" t="str">
            <v>Ś5230</v>
          </cell>
          <cell r="K22">
            <v>0</v>
          </cell>
        </row>
        <row r="24">
          <cell r="I24" t="str">
            <v>22Singiel dziewcząt</v>
          </cell>
          <cell r="J24" t="str">
            <v>B5256</v>
          </cell>
          <cell r="K24">
            <v>0</v>
          </cell>
        </row>
        <row r="26">
          <cell r="I26" t="str">
            <v>32Singiel dziewcząt</v>
          </cell>
          <cell r="J26" t="str">
            <v>X0012</v>
          </cell>
          <cell r="K26">
            <v>0</v>
          </cell>
        </row>
        <row r="33">
          <cell r="I33" t="str">
            <v>13Singiel dziewcząt</v>
          </cell>
          <cell r="J33" t="str">
            <v>D5258</v>
          </cell>
          <cell r="K33">
            <v>0</v>
          </cell>
        </row>
        <row r="35">
          <cell r="I35" t="str">
            <v>23Singiel dziewcząt</v>
          </cell>
          <cell r="J35" t="str">
            <v>T5763</v>
          </cell>
          <cell r="K35">
            <v>0</v>
          </cell>
        </row>
        <row r="37">
          <cell r="I37" t="str">
            <v>33Singiel dziewcząt</v>
          </cell>
          <cell r="J37" t="str">
            <v>D5642</v>
          </cell>
          <cell r="K37">
            <v>0</v>
          </cell>
        </row>
        <row r="44">
          <cell r="I44" t="str">
            <v>14Singiel dziewcząt</v>
          </cell>
          <cell r="J44" t="str">
            <v>W4322</v>
          </cell>
          <cell r="K44">
            <v>0</v>
          </cell>
        </row>
        <row r="46">
          <cell r="I46" t="str">
            <v>24Singiel dziewcząt</v>
          </cell>
          <cell r="J46" t="str">
            <v>R5568</v>
          </cell>
          <cell r="K46">
            <v>0</v>
          </cell>
        </row>
        <row r="48">
          <cell r="I48" t="str">
            <v>34Singiel dziewcząt</v>
          </cell>
          <cell r="J48" t="str">
            <v>X0006</v>
          </cell>
          <cell r="K48">
            <v>0</v>
          </cell>
        </row>
        <row r="55">
          <cell r="I55" t="str">
            <v>15Singiel dziewcząt</v>
          </cell>
          <cell r="J55" t="str">
            <v>M5644</v>
          </cell>
          <cell r="K55">
            <v>0</v>
          </cell>
        </row>
        <row r="57">
          <cell r="I57" t="str">
            <v>25Singiel dziewcząt</v>
          </cell>
          <cell r="J57" t="str">
            <v>C5328</v>
          </cell>
          <cell r="K57">
            <v>0</v>
          </cell>
        </row>
        <row r="59">
          <cell r="I59" t="str">
            <v>35Singiel dziewcząt</v>
          </cell>
          <cell r="J59" t="str">
            <v>X0005</v>
          </cell>
          <cell r="K59">
            <v>0</v>
          </cell>
        </row>
        <row r="66">
          <cell r="I66" t="str">
            <v>16Singiel dziewcząt</v>
          </cell>
          <cell r="J66" t="str">
            <v>J5645</v>
          </cell>
          <cell r="K66">
            <v>0</v>
          </cell>
        </row>
        <row r="68">
          <cell r="I68" t="str">
            <v>26Singiel dziewcząt</v>
          </cell>
          <cell r="J68" t="str">
            <v>X0001</v>
          </cell>
          <cell r="K68">
            <v>0</v>
          </cell>
        </row>
        <row r="70">
          <cell r="I70" t="str">
            <v>36Singiel dziewcząt</v>
          </cell>
          <cell r="J70" t="str">
            <v>S5235</v>
          </cell>
          <cell r="K70">
            <v>0</v>
          </cell>
        </row>
        <row r="77">
          <cell r="I77" t="str">
            <v>17Singiel dziewcząt</v>
          </cell>
          <cell r="J77" t="str">
            <v>D5052</v>
          </cell>
          <cell r="K77">
            <v>0</v>
          </cell>
        </row>
        <row r="79">
          <cell r="I79" t="str">
            <v>27Singiel dziewcząt</v>
          </cell>
          <cell r="J79" t="str">
            <v>W5396</v>
          </cell>
          <cell r="K79">
            <v>0</v>
          </cell>
        </row>
        <row r="81">
          <cell r="I81" t="str">
            <v>37Singiel dziewcząt</v>
          </cell>
          <cell r="J81" t="str">
            <v>X0003</v>
          </cell>
          <cell r="K81">
            <v>0</v>
          </cell>
        </row>
        <row r="88">
          <cell r="I88" t="str">
            <v>18Singiel dziewcząt</v>
          </cell>
          <cell r="J88" t="str">
            <v>B4244</v>
          </cell>
          <cell r="K88">
            <v>0</v>
          </cell>
        </row>
        <row r="90">
          <cell r="I90" t="str">
            <v>28Singiel dziewcząt</v>
          </cell>
          <cell r="J90" t="str">
            <v>X0009</v>
          </cell>
          <cell r="K90">
            <v>0</v>
          </cell>
        </row>
        <row r="92">
          <cell r="I92" t="str">
            <v>38Singiel dziewcząt</v>
          </cell>
          <cell r="J92" t="str">
            <v>X0011</v>
          </cell>
          <cell r="K92">
            <v>0</v>
          </cell>
        </row>
        <row r="99">
          <cell r="I99" t="str">
            <v>19Singiel dziewcząt</v>
          </cell>
          <cell r="J99" t="str">
            <v>S5229</v>
          </cell>
          <cell r="K99">
            <v>0</v>
          </cell>
        </row>
        <row r="101">
          <cell r="I101" t="str">
            <v>29Singiel dziewcząt</v>
          </cell>
          <cell r="J101" t="str">
            <v>X0013</v>
          </cell>
          <cell r="K101">
            <v>0</v>
          </cell>
        </row>
        <row r="103">
          <cell r="I103" t="str">
            <v>39Singiel dziewcząt</v>
          </cell>
          <cell r="J103" t="str">
            <v>X0004</v>
          </cell>
          <cell r="K103">
            <v>0</v>
          </cell>
        </row>
        <row r="110">
          <cell r="I110" t="str">
            <v>110Singiel dziewcząt</v>
          </cell>
          <cell r="J110" t="str">
            <v>G3411</v>
          </cell>
          <cell r="K110">
            <v>0</v>
          </cell>
        </row>
        <row r="112">
          <cell r="I112" t="str">
            <v>210Singiel dziewcząt</v>
          </cell>
          <cell r="J112" t="str">
            <v>K5631</v>
          </cell>
          <cell r="K112">
            <v>0</v>
          </cell>
        </row>
        <row r="114">
          <cell r="I114" t="str">
            <v>310Singiel dziewcząt</v>
          </cell>
          <cell r="J114" t="str">
            <v>K5780</v>
          </cell>
          <cell r="K114">
            <v>0</v>
          </cell>
        </row>
        <row r="116">
          <cell r="I116" t="str">
            <v>410Singiel dziewcząt</v>
          </cell>
          <cell r="J116" t="str">
            <v>H5558</v>
          </cell>
          <cell r="K116">
            <v>0</v>
          </cell>
        </row>
        <row r="161">
          <cell r="I161" t="str">
            <v>11Singiel chłopców</v>
          </cell>
          <cell r="J161" t="str">
            <v>K4613</v>
          </cell>
          <cell r="K161">
            <v>0</v>
          </cell>
        </row>
        <row r="163">
          <cell r="I163" t="str">
            <v>21Singiel chłopców</v>
          </cell>
          <cell r="J163" t="str">
            <v>X0008</v>
          </cell>
          <cell r="K163">
            <v>0</v>
          </cell>
        </row>
        <row r="165">
          <cell r="I165" t="str">
            <v>31Singiel chłopców</v>
          </cell>
          <cell r="J165" t="str">
            <v>S5556</v>
          </cell>
          <cell r="K165">
            <v>0</v>
          </cell>
        </row>
        <row r="172">
          <cell r="I172" t="str">
            <v>12Singiel chłopców</v>
          </cell>
          <cell r="J172" t="str">
            <v>K5204</v>
          </cell>
          <cell r="K172">
            <v>0</v>
          </cell>
        </row>
        <row r="174">
          <cell r="I174" t="str">
            <v>22Singiel chłopców</v>
          </cell>
          <cell r="J174" t="str">
            <v>C5791</v>
          </cell>
          <cell r="K174">
            <v>0</v>
          </cell>
        </row>
        <row r="176">
          <cell r="I176" t="str">
            <v>32Singiel chłopców</v>
          </cell>
          <cell r="J176" t="str">
            <v>C5783</v>
          </cell>
          <cell r="K176">
            <v>0</v>
          </cell>
        </row>
        <row r="183">
          <cell r="I183" t="str">
            <v>13Singiel chłopców</v>
          </cell>
          <cell r="J183" t="str">
            <v>P4530</v>
          </cell>
          <cell r="K183">
            <v>0</v>
          </cell>
        </row>
        <row r="185">
          <cell r="I185" t="str">
            <v>23Singiel chłopców</v>
          </cell>
          <cell r="J185" t="str">
            <v>S5697</v>
          </cell>
          <cell r="K185">
            <v>0</v>
          </cell>
        </row>
        <row r="187">
          <cell r="I187" t="str">
            <v>33Singiel chłopców</v>
          </cell>
          <cell r="J187" t="str">
            <v>K5232</v>
          </cell>
          <cell r="K187">
            <v>0</v>
          </cell>
        </row>
        <row r="194">
          <cell r="I194" t="str">
            <v>14Singiel chłopców</v>
          </cell>
          <cell r="J194" t="str">
            <v>G5058</v>
          </cell>
          <cell r="K194">
            <v>0</v>
          </cell>
        </row>
        <row r="196">
          <cell r="I196" t="str">
            <v>24Singiel chłopców</v>
          </cell>
          <cell r="J196" t="str">
            <v>G5784</v>
          </cell>
          <cell r="K196">
            <v>0</v>
          </cell>
        </row>
        <row r="198">
          <cell r="I198" t="str">
            <v>34Singiel chłopców</v>
          </cell>
          <cell r="J198" t="str">
            <v>X0014</v>
          </cell>
          <cell r="K198">
            <v>0</v>
          </cell>
        </row>
        <row r="205">
          <cell r="I205" t="str">
            <v>15Singiel chłopców</v>
          </cell>
          <cell r="J205" t="str">
            <v>S5261</v>
          </cell>
          <cell r="K205">
            <v>0</v>
          </cell>
        </row>
        <row r="207">
          <cell r="I207" t="str">
            <v>25Singiel chłopców</v>
          </cell>
          <cell r="J207" t="str">
            <v>M5545</v>
          </cell>
          <cell r="K207">
            <v>0</v>
          </cell>
        </row>
        <row r="209">
          <cell r="I209" t="str">
            <v>35Singiel chłopców</v>
          </cell>
          <cell r="J209" t="str">
            <v>G5231</v>
          </cell>
          <cell r="K209">
            <v>0</v>
          </cell>
        </row>
        <row r="216">
          <cell r="I216" t="str">
            <v>16Singiel chłopców</v>
          </cell>
          <cell r="J216" t="str">
            <v>W5707</v>
          </cell>
          <cell r="K216">
            <v>0</v>
          </cell>
        </row>
        <row r="218">
          <cell r="I218" t="str">
            <v>26Singiel chłopców</v>
          </cell>
          <cell r="J218" t="str">
            <v>K5233</v>
          </cell>
          <cell r="K218">
            <v>0</v>
          </cell>
        </row>
        <row r="220">
          <cell r="I220" t="str">
            <v>36Singiel chłopców</v>
          </cell>
          <cell r="J220" t="str">
            <v>K4981</v>
          </cell>
          <cell r="K220">
            <v>0</v>
          </cell>
        </row>
        <row r="227">
          <cell r="I227" t="str">
            <v>17Singiel chłopców</v>
          </cell>
          <cell r="J227" t="str">
            <v>M5326</v>
          </cell>
          <cell r="K227">
            <v>0</v>
          </cell>
        </row>
        <row r="229">
          <cell r="I229" t="str">
            <v>27Singiel chłopców</v>
          </cell>
          <cell r="J229" t="str">
            <v>X0007</v>
          </cell>
          <cell r="K229">
            <v>0</v>
          </cell>
        </row>
        <row r="231">
          <cell r="I231" t="str">
            <v>37Singiel chłopców</v>
          </cell>
          <cell r="J231" t="str">
            <v>K5228</v>
          </cell>
          <cell r="K231">
            <v>0</v>
          </cell>
        </row>
        <row r="238">
          <cell r="I238" t="str">
            <v>18Singiel chłopców</v>
          </cell>
          <cell r="J238" t="str">
            <v>K5180</v>
          </cell>
          <cell r="K238">
            <v>0</v>
          </cell>
        </row>
        <row r="240">
          <cell r="I240" t="str">
            <v>28Singiel chłopców</v>
          </cell>
          <cell r="J240" t="str">
            <v>P5709</v>
          </cell>
          <cell r="K240">
            <v>0</v>
          </cell>
        </row>
        <row r="242">
          <cell r="I242" t="str">
            <v>38Singiel chłopców</v>
          </cell>
          <cell r="J242" t="str">
            <v>D5786</v>
          </cell>
          <cell r="K242">
            <v>0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DATAUR</v>
          </cell>
        </row>
        <row r="2">
          <cell r="A2" t="str">
            <v>A 018</v>
          </cell>
          <cell r="B2" t="str">
            <v>Mirosław</v>
          </cell>
          <cell r="C2" t="str">
            <v>ADAMCZYK</v>
          </cell>
          <cell r="D2" t="str">
            <v>----</v>
          </cell>
          <cell r="E2">
            <v>22911</v>
          </cell>
        </row>
        <row r="3">
          <cell r="A3" t="str">
            <v>A0104</v>
          </cell>
          <cell r="B3" t="str">
            <v>Kamila</v>
          </cell>
          <cell r="C3" t="str">
            <v>AUGUSTYN</v>
          </cell>
          <cell r="D3" t="str">
            <v>SKB Suwałki</v>
          </cell>
          <cell r="E3">
            <v>29965</v>
          </cell>
        </row>
        <row r="4">
          <cell r="A4" t="str">
            <v>A0542</v>
          </cell>
          <cell r="B4" t="str">
            <v>Krzysztof</v>
          </cell>
          <cell r="C4" t="str">
            <v>AUGUSTYN</v>
          </cell>
          <cell r="D4" t="str">
            <v>SKB Piast Słupsk</v>
          </cell>
          <cell r="E4">
            <v>21309</v>
          </cell>
        </row>
        <row r="5">
          <cell r="A5" t="str">
            <v>A1439</v>
          </cell>
          <cell r="B5" t="str">
            <v>Andrzej</v>
          </cell>
          <cell r="C5" t="str">
            <v>ANTOSIEWICZ</v>
          </cell>
          <cell r="D5" t="str">
            <v>----</v>
          </cell>
          <cell r="E5">
            <v>17476</v>
          </cell>
        </row>
        <row r="6">
          <cell r="A6" t="str">
            <v>A1634</v>
          </cell>
          <cell r="B6" t="str">
            <v>Dominik</v>
          </cell>
          <cell r="C6" t="str">
            <v>AUGUSTYN</v>
          </cell>
          <cell r="D6" t="str">
            <v>SKB Piast Słupsk</v>
          </cell>
          <cell r="E6">
            <v>32878</v>
          </cell>
        </row>
        <row r="7">
          <cell r="A7" t="str">
            <v>A2054</v>
          </cell>
          <cell r="B7" t="str">
            <v>Kornel</v>
          </cell>
          <cell r="C7" t="str">
            <v>APOSTOLIK</v>
          </cell>
          <cell r="D7" t="str">
            <v>AZSAGH Kraków</v>
          </cell>
          <cell r="E7">
            <v>32525</v>
          </cell>
        </row>
        <row r="8">
          <cell r="A8" t="str">
            <v>A2616</v>
          </cell>
          <cell r="B8" t="str">
            <v>Adam</v>
          </cell>
          <cell r="C8" t="str">
            <v>ANDRZEJEWSKI</v>
          </cell>
          <cell r="D8" t="str">
            <v>----</v>
          </cell>
          <cell r="E8">
            <v>34634</v>
          </cell>
        </row>
        <row r="9">
          <cell r="A9" t="str">
            <v>A2789</v>
          </cell>
          <cell r="B9" t="str">
            <v>Filip</v>
          </cell>
          <cell r="C9" t="str">
            <v>ALBRYCHT</v>
          </cell>
          <cell r="D9" t="str">
            <v>MKS Dwójka Blachownia</v>
          </cell>
          <cell r="E9">
            <v>34282</v>
          </cell>
        </row>
        <row r="10">
          <cell r="A10" t="str">
            <v>A3414</v>
          </cell>
          <cell r="B10" t="str">
            <v>Piotr</v>
          </cell>
          <cell r="C10" t="str">
            <v>AGACIŃSKI</v>
          </cell>
          <cell r="D10" t="str">
            <v>----</v>
          </cell>
          <cell r="E10">
            <v>18766</v>
          </cell>
        </row>
        <row r="11">
          <cell r="A11" t="str">
            <v>A3577</v>
          </cell>
          <cell r="B11" t="str">
            <v>Urszula</v>
          </cell>
          <cell r="C11" t="str">
            <v>ALBRECHT</v>
          </cell>
          <cell r="D11" t="str">
            <v>----</v>
          </cell>
          <cell r="E11">
            <v>35593</v>
          </cell>
        </row>
        <row r="12">
          <cell r="A12" t="str">
            <v>A3592</v>
          </cell>
          <cell r="B12" t="str">
            <v>Szymon</v>
          </cell>
          <cell r="C12" t="str">
            <v>ANDRZEJEWSKI</v>
          </cell>
          <cell r="D12" t="str">
            <v>----</v>
          </cell>
          <cell r="E12">
            <v>35898</v>
          </cell>
        </row>
        <row r="13">
          <cell r="A13" t="str">
            <v>A4292</v>
          </cell>
          <cell r="B13" t="str">
            <v>Wiktoria</v>
          </cell>
          <cell r="C13" t="str">
            <v>ADAMEK</v>
          </cell>
          <cell r="D13" t="str">
            <v>UKS Ząbkowice Dąbrowa Górn.</v>
          </cell>
          <cell r="E13">
            <v>36442</v>
          </cell>
        </row>
        <row r="14">
          <cell r="A14" t="str">
            <v>A4397</v>
          </cell>
          <cell r="B14" t="str">
            <v>Kamila</v>
          </cell>
          <cell r="C14" t="str">
            <v>ANTKOWIAK</v>
          </cell>
          <cell r="D14" t="str">
            <v>UKS Siódemka Świebodzin</v>
          </cell>
          <cell r="E14">
            <v>37212</v>
          </cell>
        </row>
        <row r="15">
          <cell r="A15" t="str">
            <v>A4673</v>
          </cell>
          <cell r="B15" t="str">
            <v>Szymon</v>
          </cell>
          <cell r="C15" t="str">
            <v>ADAMCZUK</v>
          </cell>
          <cell r="D15" t="str">
            <v>UKS Kiko Zamość</v>
          </cell>
          <cell r="E15">
            <v>36210</v>
          </cell>
        </row>
        <row r="16">
          <cell r="A16" t="str">
            <v>A4863</v>
          </cell>
          <cell r="B16" t="str">
            <v>Patrycja</v>
          </cell>
          <cell r="C16" t="str">
            <v>ARABASZ</v>
          </cell>
          <cell r="D16" t="str">
            <v>MKS Orlicz Suchedniów</v>
          </cell>
          <cell r="E16">
            <v>36704</v>
          </cell>
        </row>
        <row r="17">
          <cell r="A17" t="str">
            <v>A4956</v>
          </cell>
          <cell r="B17" t="str">
            <v>Agata</v>
          </cell>
          <cell r="C17" t="str">
            <v>ADAMCZYK</v>
          </cell>
          <cell r="D17" t="str">
            <v>PMKS Chrobry Piotrowice</v>
          </cell>
          <cell r="E17">
            <v>35891</v>
          </cell>
        </row>
        <row r="18">
          <cell r="A18" t="str">
            <v>A5008</v>
          </cell>
          <cell r="B18" t="str">
            <v>Krzysztof</v>
          </cell>
          <cell r="C18" t="str">
            <v>ADAŚKO</v>
          </cell>
          <cell r="D18" t="str">
            <v>UKS Plesbad Pszczyna</v>
          </cell>
          <cell r="E18">
            <v>36014</v>
          </cell>
        </row>
        <row r="19">
          <cell r="A19" t="str">
            <v>A5040</v>
          </cell>
          <cell r="B19" t="str">
            <v>Oliwia</v>
          </cell>
          <cell r="C19" t="str">
            <v>ANGOWSKA</v>
          </cell>
          <cell r="D19" t="str">
            <v>LUKS Krokus Góralice</v>
          </cell>
          <cell r="E19">
            <v>36774</v>
          </cell>
        </row>
        <row r="20">
          <cell r="A20" t="str">
            <v>A5102</v>
          </cell>
          <cell r="B20" t="str">
            <v>Paweł</v>
          </cell>
          <cell r="C20" t="str">
            <v>ABRAMOWICZ</v>
          </cell>
          <cell r="D20" t="str">
            <v>----</v>
          </cell>
          <cell r="E20">
            <v>27529</v>
          </cell>
        </row>
        <row r="21">
          <cell r="A21" t="str">
            <v>A5115</v>
          </cell>
          <cell r="B21" t="str">
            <v>Artur</v>
          </cell>
          <cell r="C21" t="str">
            <v>AROUTIOUNIAN</v>
          </cell>
          <cell r="D21" t="str">
            <v>MMKS Gdańsk</v>
          </cell>
          <cell r="E21">
            <v>36417</v>
          </cell>
        </row>
        <row r="22">
          <cell r="A22" t="str">
            <v>A5144</v>
          </cell>
          <cell r="B22" t="str">
            <v>Jonasz</v>
          </cell>
          <cell r="C22" t="str">
            <v>ANSION</v>
          </cell>
          <cell r="D22" t="str">
            <v>UKS Kopernik Słupca</v>
          </cell>
          <cell r="E22">
            <v>36081</v>
          </cell>
        </row>
        <row r="23">
          <cell r="A23" t="str">
            <v>A5362</v>
          </cell>
          <cell r="B23" t="str">
            <v>Dominika</v>
          </cell>
          <cell r="C23" t="str">
            <v>ADAMCZYK</v>
          </cell>
          <cell r="D23" t="str">
            <v>PMKS Chrobry Piotrowice</v>
          </cell>
          <cell r="E23">
            <v>33702</v>
          </cell>
        </row>
        <row r="24">
          <cell r="A24" t="str">
            <v>A5374</v>
          </cell>
          <cell r="B24" t="str">
            <v>Eryk</v>
          </cell>
          <cell r="C24" t="str">
            <v>ANIOŁCZYK</v>
          </cell>
          <cell r="D24" t="str">
            <v>----</v>
          </cell>
          <cell r="E24">
            <v>37008</v>
          </cell>
        </row>
        <row r="25">
          <cell r="A25" t="str">
            <v>A5420</v>
          </cell>
          <cell r="B25" t="str">
            <v>Przemysław</v>
          </cell>
          <cell r="C25" t="str">
            <v>ALEKSANDROWICZ</v>
          </cell>
          <cell r="D25" t="str">
            <v>----</v>
          </cell>
          <cell r="E25">
            <v>28809</v>
          </cell>
        </row>
        <row r="26">
          <cell r="A26" t="str">
            <v>B 047</v>
          </cell>
          <cell r="B26" t="str">
            <v>Maria</v>
          </cell>
          <cell r="C26" t="str">
            <v>BRZEŹNICKA</v>
          </cell>
          <cell r="D26" t="str">
            <v>MKS Garwolin</v>
          </cell>
          <cell r="E26">
            <v>21673</v>
          </cell>
        </row>
        <row r="27">
          <cell r="A27" t="str">
            <v>B 069</v>
          </cell>
          <cell r="B27" t="str">
            <v>Bożena</v>
          </cell>
          <cell r="C27" t="str">
            <v>BĄK</v>
          </cell>
          <cell r="D27" t="str">
            <v>----</v>
          </cell>
          <cell r="E27">
            <v>24135</v>
          </cell>
        </row>
        <row r="28">
          <cell r="A28" t="str">
            <v>B0110</v>
          </cell>
          <cell r="B28" t="str">
            <v>Adam</v>
          </cell>
          <cell r="C28" t="str">
            <v>BUNIO</v>
          </cell>
          <cell r="D28" t="str">
            <v>MKS Stal Nowa Dęba</v>
          </cell>
          <cell r="E28">
            <v>21675</v>
          </cell>
        </row>
        <row r="29">
          <cell r="A29" t="str">
            <v>B0118</v>
          </cell>
          <cell r="B29" t="str">
            <v>Izabela</v>
          </cell>
          <cell r="C29" t="str">
            <v>BIAŁEK</v>
          </cell>
          <cell r="D29" t="str">
            <v>----</v>
          </cell>
          <cell r="E29">
            <v>25293</v>
          </cell>
        </row>
        <row r="30">
          <cell r="A30" t="str">
            <v>B0188</v>
          </cell>
          <cell r="B30" t="str">
            <v>Rafał</v>
          </cell>
          <cell r="C30" t="str">
            <v>BOGDAŃSKI</v>
          </cell>
          <cell r="D30" t="str">
            <v>----</v>
          </cell>
          <cell r="E30">
            <v>23830</v>
          </cell>
        </row>
        <row r="31">
          <cell r="A31" t="str">
            <v>B0406</v>
          </cell>
          <cell r="B31" t="str">
            <v>Monika</v>
          </cell>
          <cell r="C31" t="str">
            <v>BIEŃKOWSKA</v>
          </cell>
          <cell r="D31" t="str">
            <v>SKB Suwałki</v>
          </cell>
          <cell r="E31">
            <v>28499</v>
          </cell>
        </row>
        <row r="32">
          <cell r="A32" t="str">
            <v>B0711</v>
          </cell>
          <cell r="B32" t="str">
            <v>Angelika</v>
          </cell>
          <cell r="C32" t="str">
            <v>BOŻENTKA</v>
          </cell>
          <cell r="D32" t="str">
            <v>UKS 15 Kędzierzyn-Koźle</v>
          </cell>
          <cell r="E32">
            <v>29957</v>
          </cell>
        </row>
        <row r="33">
          <cell r="A33" t="str">
            <v>B1087</v>
          </cell>
          <cell r="B33" t="str">
            <v>Krzysztof</v>
          </cell>
          <cell r="C33" t="str">
            <v>BOBALA</v>
          </cell>
          <cell r="D33" t="str">
            <v>----</v>
          </cell>
          <cell r="E33">
            <v>22853</v>
          </cell>
        </row>
        <row r="34">
          <cell r="A34" t="str">
            <v>B1447</v>
          </cell>
          <cell r="B34" t="str">
            <v>Grażyna</v>
          </cell>
          <cell r="C34" t="str">
            <v>BEŁUS</v>
          </cell>
          <cell r="D34" t="str">
            <v>----</v>
          </cell>
          <cell r="E34">
            <v>19471</v>
          </cell>
        </row>
        <row r="35">
          <cell r="A35" t="str">
            <v>B1454</v>
          </cell>
          <cell r="B35" t="str">
            <v>Jacek</v>
          </cell>
          <cell r="C35" t="str">
            <v>BEŁUS</v>
          </cell>
          <cell r="D35" t="str">
            <v>----</v>
          </cell>
          <cell r="E35">
            <v>19876</v>
          </cell>
        </row>
        <row r="36">
          <cell r="A36" t="str">
            <v>B1462</v>
          </cell>
          <cell r="B36" t="str">
            <v>Krzysztof</v>
          </cell>
          <cell r="C36" t="str">
            <v>BIELA</v>
          </cell>
          <cell r="D36" t="str">
            <v>AZSAGH Kraków</v>
          </cell>
          <cell r="E36">
            <v>21070</v>
          </cell>
        </row>
        <row r="37">
          <cell r="A37" t="str">
            <v>B1495</v>
          </cell>
          <cell r="B37" t="str">
            <v>Robert</v>
          </cell>
          <cell r="C37" t="str">
            <v>BIEGANOWSKI</v>
          </cell>
          <cell r="D37" t="str">
            <v>----</v>
          </cell>
          <cell r="E37">
            <v>24907</v>
          </cell>
        </row>
        <row r="38">
          <cell r="A38" t="str">
            <v>B1547</v>
          </cell>
          <cell r="B38" t="str">
            <v>Łukasz</v>
          </cell>
          <cell r="C38" t="str">
            <v>BARSZCZEWSKI</v>
          </cell>
          <cell r="D38" t="str">
            <v>LKS Technik Głubczyce</v>
          </cell>
          <cell r="E38">
            <v>32392</v>
          </cell>
        </row>
        <row r="39">
          <cell r="A39" t="str">
            <v>B1558</v>
          </cell>
          <cell r="B39" t="str">
            <v>Andrzej</v>
          </cell>
          <cell r="C39" t="str">
            <v>BOGUTA</v>
          </cell>
          <cell r="D39" t="str">
            <v>KS Wesoła Warszawa</v>
          </cell>
          <cell r="E39">
            <v>32641</v>
          </cell>
        </row>
        <row r="40">
          <cell r="A40" t="str">
            <v>B2025</v>
          </cell>
          <cell r="B40" t="str">
            <v>Karolina</v>
          </cell>
          <cell r="C40" t="str">
            <v>BUCZYŃSKA</v>
          </cell>
          <cell r="D40" t="str">
            <v>UKS Orbitek Straszęcin</v>
          </cell>
          <cell r="E40">
            <v>33465</v>
          </cell>
        </row>
        <row r="41">
          <cell r="A41" t="str">
            <v>B2062</v>
          </cell>
          <cell r="B41" t="str">
            <v>Jarosław</v>
          </cell>
          <cell r="C41" t="str">
            <v>BĄK</v>
          </cell>
          <cell r="D41" t="str">
            <v>----</v>
          </cell>
          <cell r="E41">
            <v>24644</v>
          </cell>
        </row>
        <row r="42">
          <cell r="A42" t="str">
            <v>B2140</v>
          </cell>
          <cell r="B42" t="str">
            <v>Przemysław</v>
          </cell>
          <cell r="C42" t="str">
            <v>BUDA</v>
          </cell>
          <cell r="D42" t="str">
            <v>UKS Plesbad Pszczyna</v>
          </cell>
          <cell r="E42">
            <v>25966</v>
          </cell>
        </row>
        <row r="43">
          <cell r="A43" t="str">
            <v>B2258</v>
          </cell>
          <cell r="B43" t="str">
            <v>Joanna</v>
          </cell>
          <cell r="C43" t="str">
            <v>BIAŁEK</v>
          </cell>
          <cell r="D43" t="str">
            <v>UKS Ostrówek</v>
          </cell>
          <cell r="E43">
            <v>33791</v>
          </cell>
        </row>
        <row r="44">
          <cell r="A44" t="str">
            <v>B2285</v>
          </cell>
          <cell r="B44" t="str">
            <v>Zbigniew</v>
          </cell>
          <cell r="C44" t="str">
            <v>BARTOSZ</v>
          </cell>
          <cell r="D44" t="str">
            <v>----</v>
          </cell>
          <cell r="E44">
            <v>22157</v>
          </cell>
        </row>
        <row r="45">
          <cell r="A45" t="str">
            <v>B2335</v>
          </cell>
          <cell r="B45" t="str">
            <v>Konrad</v>
          </cell>
          <cell r="C45" t="str">
            <v>BARANOWSKI</v>
          </cell>
          <cell r="D45" t="str">
            <v>UKS Hubal Białystok</v>
          </cell>
          <cell r="E45">
            <v>34113</v>
          </cell>
        </row>
        <row r="46">
          <cell r="A46" t="str">
            <v>B2412</v>
          </cell>
          <cell r="B46" t="str">
            <v>Justyna</v>
          </cell>
          <cell r="C46" t="str">
            <v>BERNADY</v>
          </cell>
          <cell r="D46" t="str">
            <v>UKS Hubal Białystok</v>
          </cell>
          <cell r="E46">
            <v>33612</v>
          </cell>
        </row>
        <row r="47">
          <cell r="A47" t="str">
            <v>B2442</v>
          </cell>
          <cell r="B47" t="str">
            <v>Katarzyna</v>
          </cell>
          <cell r="C47" t="str">
            <v>BORYS</v>
          </cell>
          <cell r="D47" t="str">
            <v>UKS Aktywna Piątka Przemyśl</v>
          </cell>
          <cell r="E47">
            <v>33926</v>
          </cell>
        </row>
        <row r="48">
          <cell r="A48" t="str">
            <v>B2468</v>
          </cell>
          <cell r="B48" t="str">
            <v>Aleksandra</v>
          </cell>
          <cell r="C48" t="str">
            <v>BŁASZCZYK</v>
          </cell>
          <cell r="D48" t="str">
            <v>ŚKB Harcownik Warszawa</v>
          </cell>
          <cell r="E48">
            <v>33692</v>
          </cell>
        </row>
        <row r="49">
          <cell r="A49" t="str">
            <v>B2515</v>
          </cell>
          <cell r="B49" t="str">
            <v>Wojciech</v>
          </cell>
          <cell r="C49" t="str">
            <v>BUCZYŃSKI</v>
          </cell>
          <cell r="D49" t="str">
            <v>UKS Orbitek Straszęcin</v>
          </cell>
          <cell r="E49">
            <v>34382</v>
          </cell>
        </row>
        <row r="50">
          <cell r="A50" t="str">
            <v>B2544</v>
          </cell>
          <cell r="B50" t="str">
            <v>Małgorzata</v>
          </cell>
          <cell r="C50" t="str">
            <v>BROJEK</v>
          </cell>
          <cell r="D50" t="str">
            <v>MKS Garwolin</v>
          </cell>
          <cell r="E50">
            <v>34894</v>
          </cell>
        </row>
        <row r="51">
          <cell r="A51" t="str">
            <v>B2558</v>
          </cell>
          <cell r="B51" t="str">
            <v>Anna</v>
          </cell>
          <cell r="C51" t="str">
            <v>BIAŁASIEWICZ</v>
          </cell>
          <cell r="D51" t="str">
            <v>----</v>
          </cell>
          <cell r="E51">
            <v>25757</v>
          </cell>
        </row>
        <row r="52">
          <cell r="A52" t="str">
            <v>B2620</v>
          </cell>
          <cell r="B52" t="str">
            <v>Miłosz</v>
          </cell>
          <cell r="C52" t="str">
            <v>BOCHAT</v>
          </cell>
          <cell r="D52" t="str">
            <v>MLKS Solec Kuj.</v>
          </cell>
          <cell r="E52">
            <v>35052</v>
          </cell>
        </row>
        <row r="53">
          <cell r="A53" t="str">
            <v>B2621</v>
          </cell>
          <cell r="B53" t="str">
            <v>Mateusz</v>
          </cell>
          <cell r="C53" t="str">
            <v>BIERNACKI</v>
          </cell>
          <cell r="D53" t="str">
            <v>UKS Hubal Białystok</v>
          </cell>
          <cell r="E53">
            <v>35212</v>
          </cell>
        </row>
        <row r="54">
          <cell r="A54" t="str">
            <v>X0014</v>
          </cell>
          <cell r="B54" t="str">
            <v>Dawid</v>
          </cell>
          <cell r="C54" t="str">
            <v>STOLARSKI</v>
          </cell>
          <cell r="D54" t="str">
            <v>MKS Stal Nowa Dęba</v>
          </cell>
          <cell r="E54">
            <v>41426</v>
          </cell>
        </row>
        <row r="55">
          <cell r="A55" t="str">
            <v>B2628</v>
          </cell>
          <cell r="B55" t="str">
            <v>Mateusz</v>
          </cell>
          <cell r="C55" t="str">
            <v>BYCZUK</v>
          </cell>
          <cell r="D55" t="str">
            <v>SLKS Tramp Orneta</v>
          </cell>
          <cell r="E55">
            <v>34523</v>
          </cell>
        </row>
        <row r="56">
          <cell r="A56" t="str">
            <v>B2747</v>
          </cell>
          <cell r="B56" t="str">
            <v>Iwona</v>
          </cell>
          <cell r="C56" t="str">
            <v>BRYK</v>
          </cell>
          <cell r="D56" t="str">
            <v>UKS Ostrówek</v>
          </cell>
          <cell r="E56">
            <v>34068</v>
          </cell>
        </row>
        <row r="57">
          <cell r="A57" t="str">
            <v>B2813</v>
          </cell>
          <cell r="B57" t="str">
            <v>Zbigniew</v>
          </cell>
          <cell r="C57" t="str">
            <v>BOCHEN</v>
          </cell>
          <cell r="D57" t="str">
            <v>----</v>
          </cell>
          <cell r="E57">
            <v>27105</v>
          </cell>
        </row>
        <row r="58">
          <cell r="A58" t="str">
            <v>B2905</v>
          </cell>
          <cell r="B58" t="str">
            <v>Maciej</v>
          </cell>
          <cell r="C58" t="str">
            <v>BARCHANOWSKI</v>
          </cell>
          <cell r="D58" t="str">
            <v>SKB Piast Słupsk</v>
          </cell>
          <cell r="E58">
            <v>34803</v>
          </cell>
        </row>
        <row r="59">
          <cell r="A59" t="str">
            <v>B2999</v>
          </cell>
          <cell r="B59" t="str">
            <v>Maciej</v>
          </cell>
          <cell r="C59" t="str">
            <v>BARAN</v>
          </cell>
          <cell r="D59" t="str">
            <v>UKS Sokół Ropczyce</v>
          </cell>
          <cell r="E59">
            <v>28304</v>
          </cell>
        </row>
        <row r="60">
          <cell r="A60" t="str">
            <v>B3090</v>
          </cell>
          <cell r="B60" t="str">
            <v>Marcin</v>
          </cell>
          <cell r="C60" t="str">
            <v>BIEGAŃSKI</v>
          </cell>
          <cell r="D60" t="str">
            <v>UKS 2 Sobótka</v>
          </cell>
          <cell r="E60">
            <v>34299</v>
          </cell>
        </row>
        <row r="61">
          <cell r="A61" t="str">
            <v>B3103</v>
          </cell>
          <cell r="B61" t="str">
            <v>Maciej</v>
          </cell>
          <cell r="C61" t="str">
            <v>BYSIKIEWICZ</v>
          </cell>
          <cell r="D61" t="str">
            <v>----</v>
          </cell>
          <cell r="E61">
            <v>21981</v>
          </cell>
        </row>
        <row r="62">
          <cell r="A62" t="str">
            <v>B3272</v>
          </cell>
          <cell r="B62" t="str">
            <v>Anna</v>
          </cell>
          <cell r="C62" t="str">
            <v>BELICKA</v>
          </cell>
          <cell r="D62" t="str">
            <v>MKS Orlicz Suchedniów</v>
          </cell>
          <cell r="E62">
            <v>34467</v>
          </cell>
        </row>
        <row r="63">
          <cell r="A63" t="str">
            <v>B3274</v>
          </cell>
          <cell r="B63" t="str">
            <v>Ewelina</v>
          </cell>
          <cell r="C63" t="str">
            <v>BUBENKO</v>
          </cell>
          <cell r="D63" t="str">
            <v>UKS Aktywna Piątka Przemyśl</v>
          </cell>
          <cell r="E63">
            <v>34710</v>
          </cell>
        </row>
        <row r="64">
          <cell r="A64" t="str">
            <v>B3322</v>
          </cell>
          <cell r="B64" t="str">
            <v>Mariusz</v>
          </cell>
          <cell r="C64" t="str">
            <v>BIŃKOWSKI</v>
          </cell>
          <cell r="D64" t="str">
            <v>KKS Ruch Piotrków Tryb.</v>
          </cell>
          <cell r="E64">
            <v>34997</v>
          </cell>
        </row>
        <row r="65">
          <cell r="A65" t="str">
            <v>B3406</v>
          </cell>
          <cell r="B65" t="str">
            <v>Jakub</v>
          </cell>
          <cell r="C65" t="str">
            <v>BOJARSKI</v>
          </cell>
          <cell r="D65" t="str">
            <v>UKS Trójka Tarnobrzeg</v>
          </cell>
          <cell r="E65">
            <v>34578</v>
          </cell>
        </row>
        <row r="66">
          <cell r="A66" t="str">
            <v>B3410</v>
          </cell>
          <cell r="B66" t="str">
            <v>Adrian</v>
          </cell>
          <cell r="C66" t="str">
            <v>BOGDAN</v>
          </cell>
          <cell r="D66" t="str">
            <v>MKS Stal Nowa Dęba</v>
          </cell>
          <cell r="E66">
            <v>33434</v>
          </cell>
        </row>
        <row r="67">
          <cell r="A67" t="str">
            <v>B3450</v>
          </cell>
          <cell r="B67" t="str">
            <v>Mateusz</v>
          </cell>
          <cell r="C67" t="str">
            <v>BIEŃKOWSKI</v>
          </cell>
          <cell r="D67" t="str">
            <v>UKS 70 Płock</v>
          </cell>
          <cell r="E67">
            <v>34851</v>
          </cell>
        </row>
        <row r="68">
          <cell r="A68" t="str">
            <v>B3510</v>
          </cell>
          <cell r="B68" t="str">
            <v>Karol</v>
          </cell>
          <cell r="C68" t="str">
            <v>BĘBAS</v>
          </cell>
          <cell r="D68" t="str">
            <v>AZSWAT Warszawa</v>
          </cell>
          <cell r="E68">
            <v>34827</v>
          </cell>
        </row>
        <row r="69">
          <cell r="A69" t="str">
            <v>B3514</v>
          </cell>
          <cell r="B69" t="str">
            <v>Małgorzata</v>
          </cell>
          <cell r="C69" t="str">
            <v>BOGACKA</v>
          </cell>
          <cell r="D69" t="str">
            <v>SKB Piast Słupsk</v>
          </cell>
          <cell r="E69">
            <v>35468</v>
          </cell>
        </row>
        <row r="70">
          <cell r="A70" t="str">
            <v>B3552</v>
          </cell>
          <cell r="B70" t="str">
            <v>Mateusz</v>
          </cell>
          <cell r="C70" t="str">
            <v>BARAN</v>
          </cell>
          <cell r="D70" t="str">
            <v>UKS Kiko Zamość</v>
          </cell>
          <cell r="E70">
            <v>35151</v>
          </cell>
        </row>
        <row r="71">
          <cell r="A71" t="str">
            <v>B3564</v>
          </cell>
          <cell r="B71" t="str">
            <v>Kinga</v>
          </cell>
          <cell r="C71" t="str">
            <v>BARNA</v>
          </cell>
          <cell r="D71" t="str">
            <v>UKS 2 Sobótka</v>
          </cell>
          <cell r="E71">
            <v>35389</v>
          </cell>
        </row>
        <row r="72">
          <cell r="A72" t="str">
            <v>B3607</v>
          </cell>
          <cell r="B72" t="str">
            <v>Jakub</v>
          </cell>
          <cell r="C72" t="str">
            <v>BABORSKI</v>
          </cell>
          <cell r="D72" t="str">
            <v>UKS Plesbad Pszczyna</v>
          </cell>
          <cell r="E72">
            <v>34925</v>
          </cell>
        </row>
        <row r="73">
          <cell r="A73" t="str">
            <v>B3642</v>
          </cell>
          <cell r="B73" t="str">
            <v>Ewelina</v>
          </cell>
          <cell r="C73" t="str">
            <v>BRACHA</v>
          </cell>
          <cell r="D73" t="str">
            <v>----</v>
          </cell>
          <cell r="E73">
            <v>26736</v>
          </cell>
        </row>
        <row r="74">
          <cell r="A74" t="str">
            <v>B3650</v>
          </cell>
          <cell r="B74" t="str">
            <v>Marcin</v>
          </cell>
          <cell r="C74" t="str">
            <v>BORUCIŃSKI</v>
          </cell>
          <cell r="D74" t="str">
            <v>UKS Badminton Stare Babice</v>
          </cell>
          <cell r="E74">
            <v>35618</v>
          </cell>
        </row>
        <row r="75">
          <cell r="A75" t="str">
            <v>B3655</v>
          </cell>
          <cell r="B75" t="str">
            <v>Katarzyna</v>
          </cell>
          <cell r="C75" t="str">
            <v>BARANOWSKA</v>
          </cell>
          <cell r="D75" t="str">
            <v>UKS Hubal Białystok</v>
          </cell>
          <cell r="E75">
            <v>27778</v>
          </cell>
        </row>
        <row r="76">
          <cell r="A76" t="str">
            <v>B3723</v>
          </cell>
          <cell r="B76" t="str">
            <v>Łukasz</v>
          </cell>
          <cell r="C76" t="str">
            <v>BURAKOWSKI</v>
          </cell>
          <cell r="D76" t="str">
            <v>KKS Warmia Olsztyn</v>
          </cell>
          <cell r="E76">
            <v>35157</v>
          </cell>
        </row>
        <row r="77">
          <cell r="A77" t="str">
            <v>B3793</v>
          </cell>
          <cell r="B77" t="str">
            <v>Marta</v>
          </cell>
          <cell r="C77" t="str">
            <v>BROSZKO</v>
          </cell>
          <cell r="D77" t="str">
            <v>LKS Technik Głubczyce</v>
          </cell>
          <cell r="E77">
            <v>35434</v>
          </cell>
        </row>
        <row r="78">
          <cell r="A78" t="str">
            <v>B3858</v>
          </cell>
          <cell r="B78" t="str">
            <v>Krzysztof</v>
          </cell>
          <cell r="C78" t="str">
            <v>BELICKI</v>
          </cell>
          <cell r="D78" t="str">
            <v>MKS Orlicz Suchedniów</v>
          </cell>
          <cell r="E78">
            <v>34986</v>
          </cell>
        </row>
        <row r="79">
          <cell r="A79" t="str">
            <v>B3862</v>
          </cell>
          <cell r="B79" t="str">
            <v>Aleksandra</v>
          </cell>
          <cell r="C79" t="str">
            <v>BIAŁEK</v>
          </cell>
          <cell r="D79" t="str">
            <v>UKS Start Widełka</v>
          </cell>
          <cell r="E79">
            <v>35203</v>
          </cell>
        </row>
        <row r="80">
          <cell r="A80" t="str">
            <v>B3988</v>
          </cell>
          <cell r="B80" t="str">
            <v>Dariusz</v>
          </cell>
          <cell r="C80" t="str">
            <v>BUGNO</v>
          </cell>
          <cell r="D80" t="str">
            <v>UKS Badmin Gorlice</v>
          </cell>
          <cell r="E80">
            <v>36039</v>
          </cell>
        </row>
        <row r="81">
          <cell r="A81" t="str">
            <v>B4050</v>
          </cell>
          <cell r="B81" t="str">
            <v>Marta</v>
          </cell>
          <cell r="C81" t="str">
            <v>BURAKOWSKA</v>
          </cell>
          <cell r="D81" t="str">
            <v>KKS Warmia Olsztyn</v>
          </cell>
          <cell r="E81">
            <v>36123</v>
          </cell>
        </row>
        <row r="82">
          <cell r="A82" t="str">
            <v>B4058</v>
          </cell>
          <cell r="B82" t="str">
            <v>Jan</v>
          </cell>
          <cell r="C82" t="str">
            <v>BORATYŃSKI</v>
          </cell>
          <cell r="D82" t="str">
            <v>----</v>
          </cell>
          <cell r="E82">
            <v>35741</v>
          </cell>
        </row>
        <row r="83">
          <cell r="A83" t="str">
            <v>B4079</v>
          </cell>
          <cell r="B83" t="str">
            <v>Kamil</v>
          </cell>
          <cell r="C83" t="str">
            <v>BARTKIEWICZ</v>
          </cell>
          <cell r="D83" t="str">
            <v>UKS Ząbkowice Dąbrowa Górn.</v>
          </cell>
          <cell r="E83">
            <v>36006</v>
          </cell>
        </row>
        <row r="84">
          <cell r="A84" t="str">
            <v>B4127</v>
          </cell>
          <cell r="B84" t="str">
            <v>Paweł</v>
          </cell>
          <cell r="C84" t="str">
            <v>BUJNIK</v>
          </cell>
          <cell r="D84" t="str">
            <v>ŚKB Harcownik Warszawa</v>
          </cell>
          <cell r="E84">
            <v>34760</v>
          </cell>
        </row>
        <row r="85">
          <cell r="A85" t="str">
            <v>B4184</v>
          </cell>
          <cell r="B85" t="str">
            <v>Milena</v>
          </cell>
          <cell r="C85" t="str">
            <v>BAŁON</v>
          </cell>
          <cell r="D85" t="str">
            <v>SKB Suwałki</v>
          </cell>
          <cell r="E85">
            <v>35670</v>
          </cell>
        </row>
        <row r="86">
          <cell r="A86" t="str">
            <v>B4192</v>
          </cell>
          <cell r="B86" t="str">
            <v>Sebastian</v>
          </cell>
          <cell r="C86" t="str">
            <v>BOREK</v>
          </cell>
          <cell r="D86" t="str">
            <v>UKS Smecz Bogatynia</v>
          </cell>
          <cell r="E86">
            <v>35415</v>
          </cell>
        </row>
        <row r="87">
          <cell r="A87" t="str">
            <v>B4205</v>
          </cell>
          <cell r="B87" t="str">
            <v>Daniela</v>
          </cell>
          <cell r="C87" t="str">
            <v>BIELIŃSKA</v>
          </cell>
          <cell r="D87" t="str">
            <v>UKS Unia Bieruń</v>
          </cell>
          <cell r="E87">
            <v>36151</v>
          </cell>
        </row>
        <row r="88">
          <cell r="A88" t="str">
            <v>B4236</v>
          </cell>
          <cell r="B88" t="str">
            <v>Karol</v>
          </cell>
          <cell r="C88" t="str">
            <v>BĄK</v>
          </cell>
          <cell r="D88" t="str">
            <v>AZSWAT Warszawa</v>
          </cell>
          <cell r="E88">
            <v>35960</v>
          </cell>
        </row>
        <row r="89">
          <cell r="A89" t="str">
            <v>B4237</v>
          </cell>
          <cell r="B89" t="str">
            <v>Marta</v>
          </cell>
          <cell r="C89" t="str">
            <v>BUKOWSKA</v>
          </cell>
          <cell r="D89" t="str">
            <v>UKSOSIR Badminton Sławno</v>
          </cell>
          <cell r="E89">
            <v>35989</v>
          </cell>
        </row>
        <row r="90">
          <cell r="A90" t="str">
            <v>B4244</v>
          </cell>
          <cell r="B90" t="str">
            <v>Klaudia</v>
          </cell>
          <cell r="C90" t="str">
            <v>BUKOWIŃSKA</v>
          </cell>
          <cell r="D90" t="str">
            <v>UMKS Dubiecko</v>
          </cell>
          <cell r="E90">
            <v>36685</v>
          </cell>
        </row>
        <row r="91">
          <cell r="A91" t="str">
            <v>B4319</v>
          </cell>
          <cell r="B91" t="str">
            <v>Laura</v>
          </cell>
          <cell r="C91" t="str">
            <v>BUJAK</v>
          </cell>
          <cell r="D91" t="str">
            <v>ULKS U-2 Lotka Bytów</v>
          </cell>
          <cell r="E91">
            <v>37033</v>
          </cell>
        </row>
        <row r="92">
          <cell r="A92" t="str">
            <v>B4326</v>
          </cell>
          <cell r="B92" t="str">
            <v>Michał</v>
          </cell>
          <cell r="C92" t="str">
            <v>BARBARSKI</v>
          </cell>
          <cell r="D92" t="str">
            <v>UKS Jedynka Ruciane-Nida</v>
          </cell>
          <cell r="E92">
            <v>36115</v>
          </cell>
        </row>
        <row r="93">
          <cell r="A93" t="str">
            <v>B4340</v>
          </cell>
          <cell r="B93" t="str">
            <v>Ewelina</v>
          </cell>
          <cell r="C93" t="str">
            <v>BANACH</v>
          </cell>
          <cell r="D93" t="str">
            <v>MLKS Solec Kuj.</v>
          </cell>
          <cell r="E93">
            <v>36452</v>
          </cell>
        </row>
        <row r="94">
          <cell r="A94" t="str">
            <v>B4380</v>
          </cell>
          <cell r="B94" t="str">
            <v>Weronika</v>
          </cell>
          <cell r="C94" t="str">
            <v>BIADAŁA</v>
          </cell>
          <cell r="D94" t="str">
            <v>OTB Lotka Ostrów Wlkp.</v>
          </cell>
          <cell r="E94">
            <v>35419</v>
          </cell>
        </row>
        <row r="95">
          <cell r="A95" t="str">
            <v>B4388</v>
          </cell>
          <cell r="B95" t="str">
            <v>Adrian</v>
          </cell>
          <cell r="C95" t="str">
            <v>BONDAROW</v>
          </cell>
          <cell r="D95" t="str">
            <v>SKB Suwałki</v>
          </cell>
          <cell r="E95">
            <v>35942</v>
          </cell>
        </row>
        <row r="96">
          <cell r="A96" t="str">
            <v>B4431</v>
          </cell>
          <cell r="B96" t="str">
            <v>Michał</v>
          </cell>
          <cell r="C96" t="str">
            <v>BIENIA</v>
          </cell>
          <cell r="D96" t="str">
            <v>UKS Aktywna Piątka Przemyśl</v>
          </cell>
          <cell r="E96">
            <v>36251</v>
          </cell>
        </row>
        <row r="97">
          <cell r="A97" t="str">
            <v>B4440</v>
          </cell>
          <cell r="B97" t="str">
            <v>Simone</v>
          </cell>
          <cell r="C97" t="str">
            <v>BRYG</v>
          </cell>
          <cell r="D97" t="str">
            <v>AZSAGH Kraków</v>
          </cell>
          <cell r="E97">
            <v>36752</v>
          </cell>
        </row>
        <row r="98">
          <cell r="A98" t="str">
            <v>B4445</v>
          </cell>
          <cell r="B98" t="str">
            <v>Karol</v>
          </cell>
          <cell r="C98" t="str">
            <v>BOBRO</v>
          </cell>
          <cell r="D98" t="str">
            <v>AZSAGH Kraków</v>
          </cell>
          <cell r="E98">
            <v>36327</v>
          </cell>
        </row>
        <row r="99">
          <cell r="A99" t="str">
            <v>B4448</v>
          </cell>
          <cell r="B99" t="str">
            <v>Łukasz</v>
          </cell>
          <cell r="C99" t="str">
            <v>BOLIŃSKI</v>
          </cell>
          <cell r="D99" t="str">
            <v>KS Stal Sulęcin</v>
          </cell>
          <cell r="E99">
            <v>35653</v>
          </cell>
        </row>
        <row r="100">
          <cell r="A100" t="str">
            <v>B4512</v>
          </cell>
          <cell r="B100" t="str">
            <v>Michalina</v>
          </cell>
          <cell r="C100" t="str">
            <v>BANASIK</v>
          </cell>
          <cell r="D100" t="str">
            <v>BKS Kolejarz Katowice</v>
          </cell>
          <cell r="E100">
            <v>36234</v>
          </cell>
        </row>
        <row r="101">
          <cell r="A101" t="str">
            <v>B4517</v>
          </cell>
          <cell r="B101" t="str">
            <v>Julia</v>
          </cell>
          <cell r="C101" t="str">
            <v>BRZDĘK</v>
          </cell>
          <cell r="D101" t="str">
            <v>UKSB Volant Mielec</v>
          </cell>
          <cell r="E101">
            <v>36267</v>
          </cell>
        </row>
        <row r="102">
          <cell r="A102" t="str">
            <v>B4533</v>
          </cell>
          <cell r="B102" t="str">
            <v>Marcin</v>
          </cell>
          <cell r="C102" t="str">
            <v>BARANOWSKI</v>
          </cell>
          <cell r="D102" t="str">
            <v>AZSOŚ Łódź</v>
          </cell>
          <cell r="E102">
            <v>28589</v>
          </cell>
        </row>
        <row r="103">
          <cell r="A103" t="str">
            <v>B4552</v>
          </cell>
          <cell r="B103" t="str">
            <v>Adam</v>
          </cell>
          <cell r="C103" t="str">
            <v>BUGNO</v>
          </cell>
          <cell r="D103" t="str">
            <v>UKS Orliki Ropica Polska</v>
          </cell>
          <cell r="E103">
            <v>35944</v>
          </cell>
        </row>
        <row r="104">
          <cell r="A104" t="str">
            <v>B4553</v>
          </cell>
          <cell r="B104" t="str">
            <v>Karolina</v>
          </cell>
          <cell r="C104" t="str">
            <v>BARZYK</v>
          </cell>
          <cell r="D104" t="str">
            <v>UKS Orliki Ropica Polska</v>
          </cell>
          <cell r="E104">
            <v>36059</v>
          </cell>
        </row>
        <row r="105">
          <cell r="A105" t="str">
            <v>B4564</v>
          </cell>
          <cell r="B105" t="str">
            <v>Laura</v>
          </cell>
          <cell r="C105" t="str">
            <v>BERESTECKA</v>
          </cell>
          <cell r="D105" t="str">
            <v>LKS Technik Głubczyce</v>
          </cell>
          <cell r="E105">
            <v>36769</v>
          </cell>
        </row>
        <row r="106">
          <cell r="A106" t="str">
            <v>B4647</v>
          </cell>
          <cell r="B106" t="str">
            <v>Monika</v>
          </cell>
          <cell r="C106" t="str">
            <v>BARAŃSKA</v>
          </cell>
          <cell r="D106" t="str">
            <v>ZKB Maced Polanów</v>
          </cell>
          <cell r="E106">
            <v>36716</v>
          </cell>
        </row>
        <row r="107">
          <cell r="A107" t="str">
            <v>B4648</v>
          </cell>
          <cell r="B107" t="str">
            <v>Hanna</v>
          </cell>
          <cell r="C107" t="str">
            <v>BARAŃSKA</v>
          </cell>
          <cell r="D107" t="str">
            <v>ZKB Maced Polanów</v>
          </cell>
          <cell r="E107">
            <v>36336</v>
          </cell>
        </row>
        <row r="108">
          <cell r="A108" t="str">
            <v>B4655</v>
          </cell>
          <cell r="B108" t="str">
            <v>Sebastian</v>
          </cell>
          <cell r="C108" t="str">
            <v>BILBIN</v>
          </cell>
          <cell r="D108" t="str">
            <v>SKB Suwałki</v>
          </cell>
          <cell r="E108">
            <v>37044</v>
          </cell>
        </row>
        <row r="109">
          <cell r="A109" t="str">
            <v>B4668</v>
          </cell>
          <cell r="B109" t="str">
            <v>Agnieszka</v>
          </cell>
          <cell r="C109" t="str">
            <v>BROJEK</v>
          </cell>
          <cell r="D109" t="str">
            <v>MKS Garwolin</v>
          </cell>
          <cell r="E109">
            <v>24625</v>
          </cell>
        </row>
        <row r="110">
          <cell r="A110" t="str">
            <v>B4678</v>
          </cell>
          <cell r="B110" t="str">
            <v>Marek</v>
          </cell>
          <cell r="C110" t="str">
            <v>BOCZKOWSKI</v>
          </cell>
          <cell r="D110" t="str">
            <v>UKS Kiko Zamość</v>
          </cell>
          <cell r="E110">
            <v>36229</v>
          </cell>
        </row>
        <row r="111">
          <cell r="A111" t="str">
            <v>B4681</v>
          </cell>
          <cell r="B111" t="str">
            <v>Natalia</v>
          </cell>
          <cell r="C111" t="str">
            <v>BLEJWAS</v>
          </cell>
          <cell r="D111" t="str">
            <v>UKS Kopernik Słupca</v>
          </cell>
          <cell r="E111">
            <v>36745</v>
          </cell>
        </row>
        <row r="112">
          <cell r="A112" t="str">
            <v>B4694</v>
          </cell>
          <cell r="B112" t="str">
            <v>Szymon</v>
          </cell>
          <cell r="C112" t="str">
            <v>BOBER</v>
          </cell>
          <cell r="D112" t="str">
            <v>UKS Kometa Sianów</v>
          </cell>
          <cell r="E112">
            <v>37090</v>
          </cell>
        </row>
        <row r="113">
          <cell r="A113" t="str">
            <v>B4737</v>
          </cell>
          <cell r="B113" t="str">
            <v>Wiktoria</v>
          </cell>
          <cell r="C113" t="str">
            <v>BUDZISZEWSKA</v>
          </cell>
          <cell r="D113" t="str">
            <v>UKS Kiko Zamość</v>
          </cell>
          <cell r="E113">
            <v>36525</v>
          </cell>
        </row>
        <row r="114">
          <cell r="A114" t="str">
            <v>B4750</v>
          </cell>
          <cell r="B114" t="str">
            <v>Jan</v>
          </cell>
          <cell r="C114" t="str">
            <v>BERGER</v>
          </cell>
          <cell r="D114" t="str">
            <v>UKS Unia Bieruń</v>
          </cell>
          <cell r="E114">
            <v>34108</v>
          </cell>
        </row>
        <row r="115">
          <cell r="A115" t="str">
            <v>B4769</v>
          </cell>
          <cell r="B115" t="str">
            <v>Paweł</v>
          </cell>
          <cell r="C115" t="str">
            <v>BIEGANOWSKI</v>
          </cell>
          <cell r="D115" t="str">
            <v>UKS 15 Kędzierzyn-Koźle</v>
          </cell>
          <cell r="E115">
            <v>35550</v>
          </cell>
        </row>
        <row r="116">
          <cell r="A116" t="str">
            <v>B4790</v>
          </cell>
          <cell r="B116" t="str">
            <v>Kamil</v>
          </cell>
          <cell r="C116" t="str">
            <v>BĄKOWSKI</v>
          </cell>
          <cell r="D116" t="str">
            <v>UKS 2 Sobótka</v>
          </cell>
          <cell r="E116">
            <v>35823</v>
          </cell>
        </row>
        <row r="117">
          <cell r="A117" t="str">
            <v>B4793</v>
          </cell>
          <cell r="B117" t="str">
            <v>Julia</v>
          </cell>
          <cell r="C117" t="str">
            <v>BOLESTA</v>
          </cell>
          <cell r="D117" t="str">
            <v>UKSOSIR Badminton Sławno</v>
          </cell>
          <cell r="E117">
            <v>36653</v>
          </cell>
        </row>
        <row r="118">
          <cell r="A118" t="str">
            <v>B4794</v>
          </cell>
          <cell r="B118" t="str">
            <v>Jakub</v>
          </cell>
          <cell r="C118" t="str">
            <v>BIESEK</v>
          </cell>
          <cell r="D118" t="str">
            <v>MMKS Gdańsk</v>
          </cell>
          <cell r="E118">
            <v>36285</v>
          </cell>
        </row>
        <row r="119">
          <cell r="A119" t="str">
            <v>B4842</v>
          </cell>
          <cell r="B119" t="str">
            <v>Joanna</v>
          </cell>
          <cell r="C119" t="str">
            <v>BOCHENEK</v>
          </cell>
          <cell r="D119" t="str">
            <v>----</v>
          </cell>
          <cell r="E119">
            <v>34813</v>
          </cell>
        </row>
        <row r="120">
          <cell r="A120" t="str">
            <v>B4861</v>
          </cell>
          <cell r="B120" t="str">
            <v>Iga</v>
          </cell>
          <cell r="C120" t="str">
            <v>BARTMAŃSKA</v>
          </cell>
          <cell r="D120" t="str">
            <v>KS Match Point Ślęza</v>
          </cell>
          <cell r="E120">
            <v>38461</v>
          </cell>
        </row>
        <row r="121">
          <cell r="A121" t="str">
            <v>B4871</v>
          </cell>
          <cell r="B121" t="str">
            <v>Krzysztof</v>
          </cell>
          <cell r="C121" t="str">
            <v>BRUDNOWSKI</v>
          </cell>
          <cell r="D121" t="str">
            <v>MMKS Gdańsk</v>
          </cell>
          <cell r="E121">
            <v>35977</v>
          </cell>
        </row>
        <row r="122">
          <cell r="A122" t="str">
            <v>B4897</v>
          </cell>
          <cell r="B122" t="str">
            <v>Natalia</v>
          </cell>
          <cell r="C122" t="str">
            <v>BARTKOWSKA</v>
          </cell>
          <cell r="D122" t="str">
            <v>UKS 70 Płock</v>
          </cell>
          <cell r="E122">
            <v>36601</v>
          </cell>
        </row>
        <row r="123">
          <cell r="A123" t="str">
            <v>B4911</v>
          </cell>
          <cell r="B123" t="str">
            <v>Emilia</v>
          </cell>
          <cell r="C123" t="str">
            <v>BĘTKOWSKA</v>
          </cell>
          <cell r="D123" t="str">
            <v>MKSKSOS Kraków</v>
          </cell>
          <cell r="E123">
            <v>35827</v>
          </cell>
        </row>
        <row r="124">
          <cell r="A124" t="str">
            <v>B4934</v>
          </cell>
          <cell r="B124" t="str">
            <v>Dariusz</v>
          </cell>
          <cell r="C124" t="str">
            <v>BUDNIAK</v>
          </cell>
          <cell r="D124" t="str">
            <v>UKS Ząbkowice Dąbrowa Górn.</v>
          </cell>
          <cell r="E124">
            <v>36148</v>
          </cell>
        </row>
        <row r="125">
          <cell r="A125" t="str">
            <v>B4938</v>
          </cell>
          <cell r="B125" t="str">
            <v>Mirosław</v>
          </cell>
          <cell r="C125" t="str">
            <v>BOBCZUK</v>
          </cell>
          <cell r="D125" t="str">
            <v>UKS Kiko Zamość</v>
          </cell>
          <cell r="E125">
            <v>36236</v>
          </cell>
        </row>
        <row r="126">
          <cell r="A126" t="str">
            <v>B4945</v>
          </cell>
          <cell r="B126" t="str">
            <v>Iwona</v>
          </cell>
          <cell r="C126" t="str">
            <v>BROKIENDAL</v>
          </cell>
          <cell r="D126" t="str">
            <v>----</v>
          </cell>
          <cell r="E126">
            <v>23706</v>
          </cell>
        </row>
        <row r="127">
          <cell r="A127" t="str">
            <v>B4961</v>
          </cell>
          <cell r="B127" t="str">
            <v>Anna</v>
          </cell>
          <cell r="C127" t="str">
            <v>BRZOSTEK</v>
          </cell>
          <cell r="D127" t="str">
            <v>UKS Iskra Babimost</v>
          </cell>
          <cell r="E127">
            <v>36216</v>
          </cell>
        </row>
        <row r="128">
          <cell r="A128" t="str">
            <v>B4991</v>
          </cell>
          <cell r="B128" t="str">
            <v>Wojciech</v>
          </cell>
          <cell r="C128" t="str">
            <v>BRUDEK</v>
          </cell>
          <cell r="D128" t="str">
            <v>UKS Plesbad Pszczyna</v>
          </cell>
          <cell r="E128">
            <v>37113</v>
          </cell>
        </row>
        <row r="129">
          <cell r="A129" t="str">
            <v>B5002</v>
          </cell>
          <cell r="B129" t="str">
            <v>Waldemar</v>
          </cell>
          <cell r="C129" t="str">
            <v>BARTŁOMIEJCZYK</v>
          </cell>
          <cell r="D129" t="str">
            <v>----</v>
          </cell>
          <cell r="E129">
            <v>24248</v>
          </cell>
        </row>
        <row r="130">
          <cell r="A130" t="str">
            <v>B5005</v>
          </cell>
          <cell r="B130" t="str">
            <v>Wojciech</v>
          </cell>
          <cell r="C130" t="str">
            <v>BORZĘCKI</v>
          </cell>
          <cell r="D130" t="str">
            <v>STB Energia Lubliniec</v>
          </cell>
          <cell r="E130">
            <v>17407</v>
          </cell>
        </row>
        <row r="131">
          <cell r="A131" t="str">
            <v>B5059</v>
          </cell>
          <cell r="B131" t="str">
            <v>Adam</v>
          </cell>
          <cell r="C131" t="str">
            <v>BIBIK</v>
          </cell>
          <cell r="D131" t="str">
            <v>KSR Wolant Łódź</v>
          </cell>
          <cell r="E131">
            <v>37618</v>
          </cell>
        </row>
        <row r="132">
          <cell r="A132" t="str">
            <v>B5061</v>
          </cell>
          <cell r="B132" t="str">
            <v>Klaudia</v>
          </cell>
          <cell r="C132" t="str">
            <v>BIEŃKOWSKA</v>
          </cell>
          <cell r="D132" t="str">
            <v>UKS 70 Płock</v>
          </cell>
          <cell r="E132">
            <v>36130</v>
          </cell>
        </row>
        <row r="133">
          <cell r="A133" t="str">
            <v>B5074</v>
          </cell>
          <cell r="B133" t="str">
            <v>Natalia</v>
          </cell>
          <cell r="C133" t="str">
            <v>BURLAGA</v>
          </cell>
          <cell r="D133" t="str">
            <v>----</v>
          </cell>
          <cell r="E133">
            <v>35074</v>
          </cell>
        </row>
        <row r="134">
          <cell r="A134" t="str">
            <v>B5088</v>
          </cell>
          <cell r="B134" t="str">
            <v>Adam</v>
          </cell>
          <cell r="C134" t="str">
            <v>BOGACZ</v>
          </cell>
          <cell r="D134" t="str">
            <v>----</v>
          </cell>
          <cell r="E134">
            <v>36944</v>
          </cell>
        </row>
        <row r="135">
          <cell r="A135" t="str">
            <v>B5111</v>
          </cell>
          <cell r="B135" t="str">
            <v>Jakub</v>
          </cell>
          <cell r="C135" t="str">
            <v>BRUDEK</v>
          </cell>
          <cell r="D135" t="str">
            <v>UKS Plesbad Pszczyna</v>
          </cell>
          <cell r="E135">
            <v>37641</v>
          </cell>
        </row>
        <row r="136">
          <cell r="A136" t="str">
            <v>B5153</v>
          </cell>
          <cell r="B136" t="str">
            <v>Jędrzej</v>
          </cell>
          <cell r="C136" t="str">
            <v>BARTOL</v>
          </cell>
          <cell r="D136" t="str">
            <v>----</v>
          </cell>
          <cell r="E136">
            <v>35612</v>
          </cell>
        </row>
        <row r="137">
          <cell r="A137" t="str">
            <v>B5170</v>
          </cell>
          <cell r="B137" t="str">
            <v>Mikołaj</v>
          </cell>
          <cell r="C137" t="str">
            <v>BOBER</v>
          </cell>
          <cell r="D137" t="str">
            <v>KS Wesoła Warszawa</v>
          </cell>
          <cell r="E137">
            <v>36439</v>
          </cell>
        </row>
        <row r="138">
          <cell r="A138" t="str">
            <v>B5178</v>
          </cell>
          <cell r="B138" t="str">
            <v>Krzysztof</v>
          </cell>
          <cell r="C138" t="str">
            <v>BOGUCKI</v>
          </cell>
          <cell r="D138" t="str">
            <v>----</v>
          </cell>
          <cell r="E138">
            <v>26506</v>
          </cell>
        </row>
        <row r="139">
          <cell r="A139" t="str">
            <v>B5199</v>
          </cell>
          <cell r="B139" t="str">
            <v>Olivia</v>
          </cell>
          <cell r="C139" t="str">
            <v>BATKO</v>
          </cell>
          <cell r="D139" t="str">
            <v>MKB Lednik Miastko</v>
          </cell>
          <cell r="E139">
            <v>36120</v>
          </cell>
        </row>
        <row r="140">
          <cell r="A140" t="str">
            <v>B5210</v>
          </cell>
          <cell r="B140" t="str">
            <v>Bartosz</v>
          </cell>
          <cell r="C140" t="str">
            <v>BORONIEC</v>
          </cell>
          <cell r="D140" t="str">
            <v>----</v>
          </cell>
          <cell r="E140">
            <v>35461</v>
          </cell>
        </row>
        <row r="141">
          <cell r="A141" t="str">
            <v>B5214</v>
          </cell>
          <cell r="B141" t="str">
            <v>Klaudia</v>
          </cell>
          <cell r="C141" t="str">
            <v>BUTKIEWICZ</v>
          </cell>
          <cell r="D141" t="str">
            <v>SKB Suwałki</v>
          </cell>
          <cell r="E141">
            <v>37091</v>
          </cell>
        </row>
        <row r="142">
          <cell r="A142" t="str">
            <v>B5220</v>
          </cell>
          <cell r="B142" t="str">
            <v>Arianna</v>
          </cell>
          <cell r="C142" t="str">
            <v>BIEL</v>
          </cell>
          <cell r="D142" t="str">
            <v>UKS Unia Bieruń</v>
          </cell>
          <cell r="E142">
            <v>37467</v>
          </cell>
        </row>
        <row r="143">
          <cell r="A143" t="str">
            <v>B5224</v>
          </cell>
          <cell r="B143" t="str">
            <v>Sara</v>
          </cell>
          <cell r="C143" t="str">
            <v>BAJURA</v>
          </cell>
          <cell r="D143" t="str">
            <v>UKS Unia Bieruń</v>
          </cell>
          <cell r="E143">
            <v>34876</v>
          </cell>
        </row>
        <row r="144">
          <cell r="A144" t="str">
            <v>B5239</v>
          </cell>
          <cell r="B144" t="str">
            <v>Mateusz</v>
          </cell>
          <cell r="C144" t="str">
            <v>BRYCZ</v>
          </cell>
          <cell r="D144" t="str">
            <v>UKS Ząbkowice Dąbrowa Górn.</v>
          </cell>
          <cell r="E144">
            <v>36506</v>
          </cell>
        </row>
        <row r="145">
          <cell r="A145" t="str">
            <v>B5252</v>
          </cell>
          <cell r="B145" t="str">
            <v>Sebastian</v>
          </cell>
          <cell r="C145" t="str">
            <v>BOCZOŃ</v>
          </cell>
          <cell r="D145" t="str">
            <v>UKS Orliki Ropica Polska</v>
          </cell>
          <cell r="E145">
            <v>36547</v>
          </cell>
        </row>
        <row r="146">
          <cell r="A146" t="str">
            <v>B5256</v>
          </cell>
          <cell r="B146" t="str">
            <v>Amelia</v>
          </cell>
          <cell r="C146" t="str">
            <v>BUKOWIŃSKA</v>
          </cell>
          <cell r="D146" t="str">
            <v>UMKS Dubiecko</v>
          </cell>
          <cell r="E146">
            <v>37705</v>
          </cell>
        </row>
        <row r="147">
          <cell r="A147" t="str">
            <v>B5288</v>
          </cell>
          <cell r="B147" t="str">
            <v>Andrzej</v>
          </cell>
          <cell r="C147" t="str">
            <v>BITTNER</v>
          </cell>
          <cell r="D147" t="str">
            <v>----</v>
          </cell>
          <cell r="E147">
            <v>20798</v>
          </cell>
        </row>
        <row r="148">
          <cell r="A148" t="str">
            <v>B5309</v>
          </cell>
          <cell r="B148" t="str">
            <v>Artur</v>
          </cell>
          <cell r="C148" t="str">
            <v>BIAŁOŃ</v>
          </cell>
          <cell r="D148" t="str">
            <v>UKS Plesbad Pszczyna</v>
          </cell>
          <cell r="E148">
            <v>36965</v>
          </cell>
        </row>
        <row r="149">
          <cell r="A149" t="str">
            <v>B5329</v>
          </cell>
          <cell r="B149" t="str">
            <v>Paweł</v>
          </cell>
          <cell r="C149" t="str">
            <v>BAKUN</v>
          </cell>
          <cell r="D149" t="str">
            <v>PTS Puszczykowo</v>
          </cell>
          <cell r="E149">
            <v>34936</v>
          </cell>
        </row>
        <row r="150">
          <cell r="A150" t="str">
            <v>B5342</v>
          </cell>
          <cell r="B150" t="str">
            <v>Alicja</v>
          </cell>
          <cell r="C150" t="str">
            <v>BELINA</v>
          </cell>
          <cell r="D150" t="str">
            <v>UKS Kiko Zamość</v>
          </cell>
          <cell r="E150">
            <v>36646</v>
          </cell>
        </row>
        <row r="151">
          <cell r="A151" t="str">
            <v>B5369</v>
          </cell>
          <cell r="B151" t="str">
            <v>Krystian</v>
          </cell>
          <cell r="C151" t="str">
            <v>BUCH</v>
          </cell>
          <cell r="D151" t="str">
            <v>UKS Ostrówek</v>
          </cell>
          <cell r="E151">
            <v>36535</v>
          </cell>
        </row>
        <row r="152">
          <cell r="A152" t="str">
            <v>B5391</v>
          </cell>
          <cell r="B152" t="str">
            <v>Katarzyna</v>
          </cell>
          <cell r="C152" t="str">
            <v>BIELSKA</v>
          </cell>
          <cell r="D152" t="str">
            <v>AZSWAT Warszawa</v>
          </cell>
          <cell r="E152">
            <v>36529</v>
          </cell>
        </row>
        <row r="153">
          <cell r="A153" t="str">
            <v>B5404</v>
          </cell>
          <cell r="B153" t="str">
            <v>Karolina</v>
          </cell>
          <cell r="C153" t="str">
            <v>BEDRUNKA</v>
          </cell>
          <cell r="D153" t="str">
            <v>BKS Kolejarz Katowice</v>
          </cell>
          <cell r="E153">
            <v>36851</v>
          </cell>
        </row>
        <row r="154">
          <cell r="A154" t="str">
            <v>B5405</v>
          </cell>
          <cell r="B154" t="str">
            <v>Marcin</v>
          </cell>
          <cell r="C154" t="str">
            <v>BEDRUNKA</v>
          </cell>
          <cell r="D154" t="str">
            <v>BKS Kolejarz Katowice</v>
          </cell>
          <cell r="E154">
            <v>34285</v>
          </cell>
        </row>
        <row r="155">
          <cell r="A155" t="str">
            <v>B5406</v>
          </cell>
          <cell r="B155" t="str">
            <v>Waldemar</v>
          </cell>
          <cell r="C155" t="str">
            <v>BEDRUNKA</v>
          </cell>
          <cell r="D155" t="str">
            <v>BKS Kolejarz Katowice</v>
          </cell>
          <cell r="E155">
            <v>24239</v>
          </cell>
        </row>
        <row r="156">
          <cell r="A156" t="str">
            <v>B5414</v>
          </cell>
          <cell r="B156" t="str">
            <v>Patryk</v>
          </cell>
          <cell r="C156" t="str">
            <v>BIENIOSZEK</v>
          </cell>
          <cell r="D156" t="str">
            <v>UKS Plesbad Pszczyna</v>
          </cell>
          <cell r="E156">
            <v>36675</v>
          </cell>
        </row>
        <row r="157">
          <cell r="A157" t="str">
            <v>B5415</v>
          </cell>
          <cell r="B157" t="str">
            <v>Patryk</v>
          </cell>
          <cell r="C157" t="str">
            <v>BARTECKI</v>
          </cell>
          <cell r="D157" t="str">
            <v>UKS Plesbad Pszczyna</v>
          </cell>
          <cell r="E157">
            <v>37382</v>
          </cell>
        </row>
        <row r="158">
          <cell r="A158" t="str">
            <v>B5421</v>
          </cell>
          <cell r="B158" t="str">
            <v>Marian</v>
          </cell>
          <cell r="C158" t="str">
            <v>BOGACZ</v>
          </cell>
          <cell r="D158" t="str">
            <v>----</v>
          </cell>
          <cell r="E158">
            <v>19196</v>
          </cell>
        </row>
        <row r="159">
          <cell r="A159" t="str">
            <v>B5481</v>
          </cell>
          <cell r="B159" t="str">
            <v>Marek</v>
          </cell>
          <cell r="C159" t="str">
            <v>BIERNAT</v>
          </cell>
          <cell r="D159" t="str">
            <v>----</v>
          </cell>
          <cell r="E159">
            <v>23455</v>
          </cell>
        </row>
        <row r="160">
          <cell r="A160" t="str">
            <v>B5525</v>
          </cell>
          <cell r="B160" t="str">
            <v>Michał</v>
          </cell>
          <cell r="C160" t="str">
            <v>BARAŃSKI</v>
          </cell>
          <cell r="D160" t="str">
            <v>SKB Suwałki</v>
          </cell>
          <cell r="E160">
            <v>36840</v>
          </cell>
        </row>
        <row r="161">
          <cell r="A161" t="str">
            <v>B5555</v>
          </cell>
          <cell r="B161" t="str">
            <v>Aleksandra</v>
          </cell>
          <cell r="C161" t="str">
            <v>BIELSKA</v>
          </cell>
          <cell r="D161" t="str">
            <v>ŚKB Harcownik Warszawa</v>
          </cell>
          <cell r="E161">
            <v>33537</v>
          </cell>
        </row>
        <row r="162">
          <cell r="A162" t="str">
            <v>B5593</v>
          </cell>
          <cell r="B162" t="str">
            <v>Andzelika</v>
          </cell>
          <cell r="C162" t="str">
            <v>BIAŁKO</v>
          </cell>
          <cell r="D162" t="str">
            <v>LUKS Krokus Góralice</v>
          </cell>
          <cell r="E162">
            <v>36949</v>
          </cell>
        </row>
        <row r="163">
          <cell r="A163" t="str">
            <v>B5602</v>
          </cell>
          <cell r="B163" t="str">
            <v>Laura</v>
          </cell>
          <cell r="C163" t="str">
            <v>BŁASZCZYK</v>
          </cell>
          <cell r="D163" t="str">
            <v>UKS Hubal Białystok</v>
          </cell>
          <cell r="E163">
            <v>37451</v>
          </cell>
        </row>
        <row r="164">
          <cell r="A164" t="str">
            <v>B5607</v>
          </cell>
          <cell r="B164" t="str">
            <v>Marcelina</v>
          </cell>
          <cell r="C164" t="str">
            <v>BAR</v>
          </cell>
          <cell r="D164" t="str">
            <v>UKSB Volant Mielec</v>
          </cell>
          <cell r="E164">
            <v>36980</v>
          </cell>
        </row>
        <row r="165">
          <cell r="A165" t="str">
            <v>B5620</v>
          </cell>
          <cell r="B165" t="str">
            <v>Karol</v>
          </cell>
          <cell r="C165" t="str">
            <v>BUDNY</v>
          </cell>
          <cell r="D165" t="str">
            <v>----</v>
          </cell>
          <cell r="E165">
            <v>37374</v>
          </cell>
        </row>
        <row r="166">
          <cell r="A166" t="str">
            <v>B5625</v>
          </cell>
          <cell r="B166" t="str">
            <v>Damian</v>
          </cell>
          <cell r="C166" t="str">
            <v>BETLEJ</v>
          </cell>
          <cell r="D166" t="str">
            <v>UKS Arka Umieszcz</v>
          </cell>
          <cell r="E166">
            <v>36157</v>
          </cell>
        </row>
        <row r="167">
          <cell r="A167" t="str">
            <v>B5637</v>
          </cell>
          <cell r="B167" t="str">
            <v>Patryk</v>
          </cell>
          <cell r="C167" t="str">
            <v>BRUDER</v>
          </cell>
          <cell r="D167" t="str">
            <v>----</v>
          </cell>
          <cell r="E167">
            <v>35074</v>
          </cell>
        </row>
        <row r="168">
          <cell r="A168" t="str">
            <v>B5638</v>
          </cell>
          <cell r="B168" t="str">
            <v>Jakub</v>
          </cell>
          <cell r="C168" t="str">
            <v>BŁOCH</v>
          </cell>
          <cell r="D168" t="str">
            <v>----</v>
          </cell>
          <cell r="E168">
            <v>36686</v>
          </cell>
        </row>
        <row r="169">
          <cell r="A169" t="str">
            <v>B5639</v>
          </cell>
          <cell r="B169" t="str">
            <v>Julia</v>
          </cell>
          <cell r="C169" t="str">
            <v>BŁOCH</v>
          </cell>
          <cell r="D169" t="str">
            <v>----</v>
          </cell>
          <cell r="E169">
            <v>36917</v>
          </cell>
        </row>
        <row r="170">
          <cell r="A170" t="str">
            <v>B5641</v>
          </cell>
          <cell r="B170" t="str">
            <v>Karolina</v>
          </cell>
          <cell r="C170" t="str">
            <v>BRZYCKA</v>
          </cell>
          <cell r="D170" t="str">
            <v>UKS Sokół Ropczyce</v>
          </cell>
          <cell r="E170">
            <v>36615</v>
          </cell>
        </row>
        <row r="171">
          <cell r="A171" t="str">
            <v>B5650</v>
          </cell>
          <cell r="B171" t="str">
            <v>Szymon</v>
          </cell>
          <cell r="C171" t="str">
            <v>BOJANOWSKI</v>
          </cell>
          <cell r="D171" t="str">
            <v>OTB Lotka Ostrów Wlkp.</v>
          </cell>
          <cell r="E171">
            <v>37364</v>
          </cell>
        </row>
        <row r="172">
          <cell r="A172" t="str">
            <v>B5651</v>
          </cell>
          <cell r="B172" t="str">
            <v>Kamil</v>
          </cell>
          <cell r="C172" t="str">
            <v>BEDNARCZYK</v>
          </cell>
          <cell r="D172" t="str">
            <v>PMKS Chrobry Piotrowice</v>
          </cell>
          <cell r="E172">
            <v>36954</v>
          </cell>
        </row>
        <row r="173">
          <cell r="A173" t="str">
            <v>B5680</v>
          </cell>
          <cell r="B173" t="str">
            <v>Zuzanna</v>
          </cell>
          <cell r="C173" t="str">
            <v>BILIŃSKA</v>
          </cell>
          <cell r="D173" t="str">
            <v>UKS Smecz Bogatynia</v>
          </cell>
          <cell r="E173">
            <v>37196</v>
          </cell>
        </row>
        <row r="174">
          <cell r="A174" t="str">
            <v>B5710</v>
          </cell>
          <cell r="B174" t="str">
            <v>Oliwia</v>
          </cell>
          <cell r="C174" t="str">
            <v>BANACHOWICZ</v>
          </cell>
          <cell r="D174" t="str">
            <v>UKS 70 Płock</v>
          </cell>
          <cell r="E174">
            <v>37990</v>
          </cell>
        </row>
        <row r="175">
          <cell r="A175" t="str">
            <v>B5723</v>
          </cell>
          <cell r="B175" t="str">
            <v>Jakub</v>
          </cell>
          <cell r="C175" t="str">
            <v>BUSZA</v>
          </cell>
          <cell r="D175" t="str">
            <v>UKS Kopernik Słupca</v>
          </cell>
          <cell r="E175">
            <v>37189</v>
          </cell>
        </row>
        <row r="176">
          <cell r="A176" t="str">
            <v>B5739</v>
          </cell>
          <cell r="B176" t="str">
            <v>Paulina</v>
          </cell>
          <cell r="C176" t="str">
            <v>BABICKA</v>
          </cell>
          <cell r="D176" t="str">
            <v>UKS Kiko Zamość</v>
          </cell>
          <cell r="E176">
            <v>37595</v>
          </cell>
        </row>
        <row r="177">
          <cell r="A177" t="str">
            <v>B5740</v>
          </cell>
          <cell r="B177" t="str">
            <v>Klaudia</v>
          </cell>
          <cell r="C177" t="str">
            <v>BODYS</v>
          </cell>
          <cell r="D177" t="str">
            <v>UKS Kiko Zamość</v>
          </cell>
          <cell r="E177">
            <v>37575</v>
          </cell>
        </row>
        <row r="178">
          <cell r="A178" t="str">
            <v>B5752</v>
          </cell>
          <cell r="B178" t="str">
            <v>Karol</v>
          </cell>
          <cell r="C178" t="str">
            <v>BOCHNIAK</v>
          </cell>
          <cell r="D178" t="str">
            <v>UKS Kiko Zamość</v>
          </cell>
          <cell r="E178">
            <v>37445</v>
          </cell>
        </row>
        <row r="179">
          <cell r="A179" t="str">
            <v>B5756</v>
          </cell>
          <cell r="B179" t="str">
            <v>Julia</v>
          </cell>
          <cell r="C179" t="str">
            <v>BOROWIEC</v>
          </cell>
          <cell r="D179" t="str">
            <v>UKSB Volant Mielec</v>
          </cell>
          <cell r="E179">
            <v>36646</v>
          </cell>
        </row>
        <row r="180">
          <cell r="A180" t="str">
            <v>B5779</v>
          </cell>
          <cell r="B180" t="str">
            <v>Błażej</v>
          </cell>
          <cell r="C180" t="str">
            <v>BARAN</v>
          </cell>
          <cell r="D180" t="str">
            <v>UKS Orliki Ropica Polska</v>
          </cell>
          <cell r="E180">
            <v>36174</v>
          </cell>
        </row>
        <row r="181">
          <cell r="A181" t="str">
            <v>B5792</v>
          </cell>
          <cell r="B181" t="str">
            <v>Kacper</v>
          </cell>
          <cell r="C181" t="str">
            <v>BIENIASZ</v>
          </cell>
          <cell r="D181" t="str">
            <v>UKS Orbitek Straszęcin</v>
          </cell>
          <cell r="E181">
            <v>37812</v>
          </cell>
        </row>
        <row r="182">
          <cell r="A182" t="str">
            <v>B5798</v>
          </cell>
          <cell r="B182" t="str">
            <v>Karol</v>
          </cell>
          <cell r="C182" t="str">
            <v>BOROWSKI</v>
          </cell>
          <cell r="D182" t="str">
            <v>KS Stal Sulęcin</v>
          </cell>
          <cell r="E182">
            <v>35667</v>
          </cell>
        </row>
        <row r="183">
          <cell r="A183" t="str">
            <v>B5812</v>
          </cell>
          <cell r="B183" t="str">
            <v>Jakub</v>
          </cell>
          <cell r="C183" t="str">
            <v>BEKIER</v>
          </cell>
          <cell r="D183" t="str">
            <v>UKS Kiko Zamość</v>
          </cell>
          <cell r="E183">
            <v>36440</v>
          </cell>
        </row>
        <row r="184">
          <cell r="A184" t="str">
            <v>B5816</v>
          </cell>
          <cell r="B184" t="str">
            <v>Tomasz</v>
          </cell>
          <cell r="C184" t="str">
            <v>BUZA</v>
          </cell>
          <cell r="D184" t="str">
            <v>UKSB Milenium Warszawa</v>
          </cell>
          <cell r="E184">
            <v>38112</v>
          </cell>
        </row>
        <row r="185">
          <cell r="A185" t="str">
            <v>B5823</v>
          </cell>
          <cell r="B185" t="str">
            <v>Jan</v>
          </cell>
          <cell r="C185" t="str">
            <v>BARTLET</v>
          </cell>
          <cell r="D185" t="str">
            <v>UKSB Milenium Warszawa</v>
          </cell>
          <cell r="E185">
            <v>38145</v>
          </cell>
        </row>
        <row r="186">
          <cell r="A186" t="str">
            <v>B5840</v>
          </cell>
          <cell r="B186" t="str">
            <v>Filip</v>
          </cell>
          <cell r="C186" t="str">
            <v>BAER</v>
          </cell>
          <cell r="D186" t="str">
            <v>UKS Iskra Babimost</v>
          </cell>
          <cell r="E186">
            <v>37088</v>
          </cell>
        </row>
        <row r="187">
          <cell r="A187" t="str">
            <v>B5847</v>
          </cell>
          <cell r="B187" t="str">
            <v>Marta</v>
          </cell>
          <cell r="C187" t="str">
            <v>BOMBAŁA</v>
          </cell>
          <cell r="D187" t="str">
            <v>UKS 70 Płock</v>
          </cell>
          <cell r="E187">
            <v>36633</v>
          </cell>
        </row>
        <row r="188">
          <cell r="A188" t="str">
            <v>B5863</v>
          </cell>
          <cell r="B188" t="str">
            <v>Julia</v>
          </cell>
          <cell r="C188" t="str">
            <v>BAJERSKA</v>
          </cell>
          <cell r="D188" t="str">
            <v>MMKS Gdańsk</v>
          </cell>
          <cell r="E188">
            <v>38294</v>
          </cell>
        </row>
        <row r="189">
          <cell r="A189" t="str">
            <v>C 015</v>
          </cell>
          <cell r="B189" t="str">
            <v>Dariusz</v>
          </cell>
          <cell r="C189" t="str">
            <v>CZEKAN</v>
          </cell>
          <cell r="D189" t="str">
            <v>SKB Piast Słupsk</v>
          </cell>
          <cell r="E189">
            <v>27754</v>
          </cell>
        </row>
        <row r="190">
          <cell r="A190" t="str">
            <v>C 031</v>
          </cell>
          <cell r="B190" t="str">
            <v>Dominika</v>
          </cell>
          <cell r="C190" t="str">
            <v>CYGAN</v>
          </cell>
          <cell r="D190" t="str">
            <v>KKS Ruch Piotrków Tryb.</v>
          </cell>
          <cell r="E190">
            <v>30372</v>
          </cell>
        </row>
        <row r="191">
          <cell r="A191" t="str">
            <v>C0171</v>
          </cell>
          <cell r="B191" t="str">
            <v>Adam</v>
          </cell>
          <cell r="C191" t="str">
            <v>CWALINA</v>
          </cell>
          <cell r="D191" t="str">
            <v>SKB Suwałki</v>
          </cell>
          <cell r="E191">
            <v>31073</v>
          </cell>
        </row>
        <row r="192">
          <cell r="A192" t="str">
            <v>C0181</v>
          </cell>
          <cell r="B192" t="str">
            <v>Adam</v>
          </cell>
          <cell r="C192" t="str">
            <v>CIMOSZ</v>
          </cell>
          <cell r="D192" t="str">
            <v>KS Chojnik Jelenia Góra</v>
          </cell>
          <cell r="E192">
            <v>26856</v>
          </cell>
        </row>
        <row r="193">
          <cell r="A193" t="str">
            <v>C0262</v>
          </cell>
          <cell r="B193" t="str">
            <v>Tomasz</v>
          </cell>
          <cell r="C193" t="str">
            <v>CHARKIEWICZ</v>
          </cell>
          <cell r="D193" t="str">
            <v>----</v>
          </cell>
          <cell r="E193">
            <v>23412</v>
          </cell>
        </row>
        <row r="194">
          <cell r="A194" t="str">
            <v>C0358</v>
          </cell>
          <cell r="B194" t="str">
            <v>Filip</v>
          </cell>
          <cell r="C194" t="str">
            <v>CZAJA</v>
          </cell>
          <cell r="D194" t="str">
            <v>UKS Kiko Zamość</v>
          </cell>
          <cell r="E194">
            <v>31604</v>
          </cell>
        </row>
        <row r="195">
          <cell r="A195" t="str">
            <v>C0589</v>
          </cell>
          <cell r="B195" t="str">
            <v>Grzegorz</v>
          </cell>
          <cell r="C195" t="str">
            <v>CHMIELEWSKI</v>
          </cell>
          <cell r="D195" t="str">
            <v>AZSUWM Olsztyn</v>
          </cell>
          <cell r="E195">
            <v>30797</v>
          </cell>
        </row>
        <row r="196">
          <cell r="A196" t="str">
            <v>C1202</v>
          </cell>
          <cell r="B196" t="str">
            <v>Mateusz</v>
          </cell>
          <cell r="C196" t="str">
            <v>CZACHOR</v>
          </cell>
          <cell r="D196" t="str">
            <v>MKS Stal Nowa Dęba</v>
          </cell>
          <cell r="E196">
            <v>32769</v>
          </cell>
        </row>
        <row r="197">
          <cell r="A197" t="str">
            <v>C1352</v>
          </cell>
          <cell r="B197" t="str">
            <v>Mateusz</v>
          </cell>
          <cell r="C197" t="str">
            <v>CIURKOT</v>
          </cell>
          <cell r="D197" t="str">
            <v>UKS Orbitek Straszęcin</v>
          </cell>
          <cell r="E197">
            <v>33057</v>
          </cell>
        </row>
        <row r="198">
          <cell r="A198" t="str">
            <v>C1463</v>
          </cell>
          <cell r="B198" t="str">
            <v>Bolesław</v>
          </cell>
          <cell r="C198" t="str">
            <v>CICHOCKI</v>
          </cell>
          <cell r="D198" t="str">
            <v>----</v>
          </cell>
          <cell r="E198">
            <v>20396</v>
          </cell>
        </row>
        <row r="199">
          <cell r="A199" t="str">
            <v>C1712</v>
          </cell>
          <cell r="B199" t="str">
            <v>Robert</v>
          </cell>
          <cell r="C199" t="str">
            <v>CZEMBOR</v>
          </cell>
          <cell r="D199" t="str">
            <v>UKS Plesbad Pszczyna</v>
          </cell>
          <cell r="E199">
            <v>32476</v>
          </cell>
        </row>
        <row r="200">
          <cell r="A200" t="str">
            <v>C1861</v>
          </cell>
          <cell r="B200" t="str">
            <v>Przemysław</v>
          </cell>
          <cell r="C200" t="str">
            <v>CIASTOŃ</v>
          </cell>
          <cell r="D200" t="str">
            <v>MLKS Solec Kuj.</v>
          </cell>
          <cell r="E200">
            <v>33347</v>
          </cell>
        </row>
        <row r="201">
          <cell r="A201" t="str">
            <v>C1892</v>
          </cell>
          <cell r="B201" t="str">
            <v>Tymoteusz</v>
          </cell>
          <cell r="C201" t="str">
            <v>CZYSZ</v>
          </cell>
          <cell r="D201" t="str">
            <v>UKS Plesbad Pszczyna</v>
          </cell>
          <cell r="E201">
            <v>31890</v>
          </cell>
        </row>
        <row r="202">
          <cell r="A202" t="str">
            <v>C2106</v>
          </cell>
          <cell r="B202" t="str">
            <v>Krzysztof</v>
          </cell>
          <cell r="C202" t="str">
            <v>CZERWIŃSKI</v>
          </cell>
          <cell r="D202" t="str">
            <v>UKS Plesbad Pszczyna</v>
          </cell>
          <cell r="E202">
            <v>26052</v>
          </cell>
        </row>
        <row r="203">
          <cell r="A203" t="str">
            <v>C2306</v>
          </cell>
          <cell r="B203" t="str">
            <v>Katarzyna</v>
          </cell>
          <cell r="C203" t="str">
            <v>CHROMIK</v>
          </cell>
          <cell r="D203" t="str">
            <v>UKS Ostrówek</v>
          </cell>
          <cell r="E203">
            <v>33551</v>
          </cell>
        </row>
        <row r="204">
          <cell r="A204" t="str">
            <v>C2602</v>
          </cell>
          <cell r="B204" t="str">
            <v>Adam</v>
          </cell>
          <cell r="C204" t="str">
            <v>CIOK</v>
          </cell>
          <cell r="D204" t="str">
            <v>AZSUW Warszawa</v>
          </cell>
          <cell r="E204">
            <v>33778</v>
          </cell>
        </row>
        <row r="205">
          <cell r="A205" t="str">
            <v>C2812</v>
          </cell>
          <cell r="B205" t="str">
            <v>Krystyna</v>
          </cell>
          <cell r="C205" t="str">
            <v>CIELECKA</v>
          </cell>
          <cell r="D205" t="str">
            <v>----</v>
          </cell>
          <cell r="E205">
            <v>19499</v>
          </cell>
        </row>
        <row r="206">
          <cell r="A206" t="str">
            <v>C2877</v>
          </cell>
          <cell r="B206" t="str">
            <v>Bartosz</v>
          </cell>
          <cell r="C206" t="str">
            <v>CURZYTEK</v>
          </cell>
          <cell r="D206" t="str">
            <v>UKS Sokół Ropczyce</v>
          </cell>
          <cell r="E206">
            <v>34061</v>
          </cell>
        </row>
        <row r="207">
          <cell r="A207" t="str">
            <v>C3008</v>
          </cell>
          <cell r="B207" t="str">
            <v>Kacper</v>
          </cell>
          <cell r="C207" t="str">
            <v>CZERWIŃSKI</v>
          </cell>
          <cell r="D207" t="str">
            <v>UKS Kiko Zamość</v>
          </cell>
          <cell r="E207">
            <v>34796</v>
          </cell>
        </row>
        <row r="208">
          <cell r="A208" t="str">
            <v>C3075</v>
          </cell>
          <cell r="B208" t="str">
            <v>Wojciech</v>
          </cell>
          <cell r="C208" t="str">
            <v>CHAŁOTOWSKI</v>
          </cell>
          <cell r="D208" t="str">
            <v>----</v>
          </cell>
          <cell r="E208">
            <v>18161</v>
          </cell>
        </row>
        <row r="209">
          <cell r="A209" t="str">
            <v>C3328</v>
          </cell>
          <cell r="B209" t="str">
            <v>Wojciech</v>
          </cell>
          <cell r="C209" t="str">
            <v>CERAZY</v>
          </cell>
          <cell r="D209" t="str">
            <v>KS Chojnik Jelenia Góra</v>
          </cell>
          <cell r="E209">
            <v>34478</v>
          </cell>
        </row>
        <row r="210">
          <cell r="A210" t="str">
            <v>C3337</v>
          </cell>
          <cell r="B210" t="str">
            <v>Jędrzej</v>
          </cell>
          <cell r="C210" t="str">
            <v>CHORĄŻYCZEWSKI</v>
          </cell>
          <cell r="D210" t="str">
            <v>UKS Siódemka Świebodzin</v>
          </cell>
          <cell r="E210">
            <v>34194</v>
          </cell>
        </row>
        <row r="211">
          <cell r="A211" t="str">
            <v>C3400</v>
          </cell>
          <cell r="B211" t="str">
            <v>Monika</v>
          </cell>
          <cell r="C211" t="str">
            <v>CIEPŁA</v>
          </cell>
          <cell r="D211" t="str">
            <v>UKS 2 Sobótka</v>
          </cell>
          <cell r="E211">
            <v>33955</v>
          </cell>
        </row>
        <row r="212">
          <cell r="A212" t="str">
            <v>C3516</v>
          </cell>
          <cell r="B212" t="str">
            <v>Aleksandra</v>
          </cell>
          <cell r="C212" t="str">
            <v>CHYŁA</v>
          </cell>
          <cell r="D212" t="str">
            <v>SKB Piast Słupsk</v>
          </cell>
          <cell r="E212">
            <v>35816</v>
          </cell>
        </row>
        <row r="213">
          <cell r="A213" t="str">
            <v>C3670</v>
          </cell>
          <cell r="B213" t="str">
            <v>Robert</v>
          </cell>
          <cell r="C213" t="str">
            <v>CYBULSKI</v>
          </cell>
          <cell r="D213" t="str">
            <v>MKB Lednik Miastko</v>
          </cell>
          <cell r="E213">
            <v>36378</v>
          </cell>
        </row>
        <row r="214">
          <cell r="A214" t="str">
            <v>C3688</v>
          </cell>
          <cell r="B214" t="str">
            <v>Marcin</v>
          </cell>
          <cell r="C214" t="str">
            <v>CIOK</v>
          </cell>
          <cell r="D214" t="str">
            <v>UKS Dwójka Wesoła</v>
          </cell>
          <cell r="E214">
            <v>34880</v>
          </cell>
        </row>
        <row r="215">
          <cell r="A215" t="str">
            <v>C3698</v>
          </cell>
          <cell r="B215" t="str">
            <v>Krystian</v>
          </cell>
          <cell r="C215" t="str">
            <v>CHRZĄŚCIK</v>
          </cell>
          <cell r="D215" t="str">
            <v>UKS Orliki Ropica Polska</v>
          </cell>
          <cell r="E215">
            <v>35434</v>
          </cell>
        </row>
        <row r="216">
          <cell r="A216" t="str">
            <v>C3699</v>
          </cell>
          <cell r="B216" t="str">
            <v>Barbara</v>
          </cell>
          <cell r="C216" t="str">
            <v>CZOCHÓR</v>
          </cell>
          <cell r="D216" t="str">
            <v>UKS Orliki Ropica Polska</v>
          </cell>
          <cell r="E216">
            <v>35585</v>
          </cell>
        </row>
        <row r="217">
          <cell r="A217" t="str">
            <v>C3879</v>
          </cell>
          <cell r="B217" t="str">
            <v>Kamila</v>
          </cell>
          <cell r="C217" t="str">
            <v>CHYTROŚ</v>
          </cell>
          <cell r="D217" t="str">
            <v>MKS Spartakus Niepołomice</v>
          </cell>
          <cell r="E217">
            <v>35720</v>
          </cell>
        </row>
        <row r="218">
          <cell r="A218" t="str">
            <v>C3953</v>
          </cell>
          <cell r="B218" t="str">
            <v>Mateusz</v>
          </cell>
          <cell r="C218" t="str">
            <v>CZECHOWICZ</v>
          </cell>
          <cell r="D218" t="str">
            <v>KS Chojnik Jelenia Góra</v>
          </cell>
          <cell r="E218">
            <v>35157</v>
          </cell>
        </row>
        <row r="219">
          <cell r="A219" t="str">
            <v>C3958</v>
          </cell>
          <cell r="B219" t="str">
            <v>Milena</v>
          </cell>
          <cell r="C219" t="str">
            <v>CICHOMSKA</v>
          </cell>
          <cell r="D219" t="str">
            <v>UKS Iskra Sarbice</v>
          </cell>
          <cell r="E219">
            <v>35999</v>
          </cell>
        </row>
        <row r="220">
          <cell r="A220" t="str">
            <v>C3963</v>
          </cell>
          <cell r="B220" t="str">
            <v>Anna</v>
          </cell>
          <cell r="C220" t="str">
            <v>CHATAŁA</v>
          </cell>
          <cell r="D220" t="str">
            <v>UKS Kiko Zamość</v>
          </cell>
          <cell r="E220">
            <v>36052</v>
          </cell>
        </row>
        <row r="221">
          <cell r="A221" t="str">
            <v>C3964</v>
          </cell>
          <cell r="B221" t="str">
            <v>Karolina</v>
          </cell>
          <cell r="C221" t="str">
            <v>CZERWIŃSKA</v>
          </cell>
          <cell r="D221" t="str">
            <v>UKS Kiko Zamość</v>
          </cell>
          <cell r="E221">
            <v>35905</v>
          </cell>
        </row>
        <row r="222">
          <cell r="A222" t="str">
            <v>C4035</v>
          </cell>
          <cell r="B222" t="str">
            <v>Natalia</v>
          </cell>
          <cell r="C222" t="str">
            <v>CYGAN</v>
          </cell>
          <cell r="D222" t="str">
            <v>KKS Ruch Piotrków Tryb.</v>
          </cell>
          <cell r="E222">
            <v>35998</v>
          </cell>
        </row>
        <row r="223">
          <cell r="A223" t="str">
            <v>C4165</v>
          </cell>
          <cell r="B223" t="str">
            <v>Julita</v>
          </cell>
          <cell r="C223" t="str">
            <v>CHEŁKOWSKA</v>
          </cell>
          <cell r="D223" t="str">
            <v>UKS 70 Płock</v>
          </cell>
          <cell r="E223">
            <v>35129</v>
          </cell>
        </row>
        <row r="224">
          <cell r="A224" t="str">
            <v>C4181</v>
          </cell>
          <cell r="B224" t="str">
            <v>Miłosz</v>
          </cell>
          <cell r="C224" t="str">
            <v>CZERWIŃSKI</v>
          </cell>
          <cell r="D224" t="str">
            <v>UKS Iskra Babimost</v>
          </cell>
          <cell r="E224">
            <v>35927</v>
          </cell>
        </row>
        <row r="225">
          <cell r="A225" t="str">
            <v>C4264</v>
          </cell>
          <cell r="B225" t="str">
            <v>Szymon</v>
          </cell>
          <cell r="C225" t="str">
            <v>CYBULSKI</v>
          </cell>
          <cell r="D225" t="str">
            <v>MKB Lednik Miastko</v>
          </cell>
          <cell r="E225">
            <v>37130</v>
          </cell>
        </row>
        <row r="226">
          <cell r="A226" t="str">
            <v>C4268</v>
          </cell>
          <cell r="B226" t="str">
            <v>Karolina</v>
          </cell>
          <cell r="C226" t="str">
            <v>CHUDZIŃSKA</v>
          </cell>
          <cell r="D226" t="str">
            <v>STB Energia Lubliniec</v>
          </cell>
          <cell r="E226">
            <v>34539</v>
          </cell>
        </row>
        <row r="227">
          <cell r="A227" t="str">
            <v>C4297</v>
          </cell>
          <cell r="B227" t="str">
            <v>Michał</v>
          </cell>
          <cell r="C227" t="str">
            <v>CABAŃSKI</v>
          </cell>
          <cell r="D227" t="str">
            <v>UKSOSIR Badminton Sławno</v>
          </cell>
          <cell r="E227">
            <v>35604</v>
          </cell>
        </row>
        <row r="228">
          <cell r="A228" t="str">
            <v>C4351</v>
          </cell>
          <cell r="B228" t="str">
            <v>Szymon</v>
          </cell>
          <cell r="C228" t="str">
            <v>CIEPLAK</v>
          </cell>
          <cell r="D228" t="str">
            <v>AZSWAT Warszawa</v>
          </cell>
          <cell r="E228">
            <v>37078</v>
          </cell>
        </row>
        <row r="229">
          <cell r="A229" t="str">
            <v>C4406</v>
          </cell>
          <cell r="B229" t="str">
            <v>Łukasz</v>
          </cell>
          <cell r="C229" t="str">
            <v>CIMOSZ</v>
          </cell>
          <cell r="D229" t="str">
            <v>KS Chojnik Jelenia Góra</v>
          </cell>
          <cell r="E229">
            <v>36979</v>
          </cell>
        </row>
        <row r="230">
          <cell r="A230" t="str">
            <v>C4439</v>
          </cell>
          <cell r="B230" t="str">
            <v>Dawid</v>
          </cell>
          <cell r="C230" t="str">
            <v>CZOSNYKA</v>
          </cell>
          <cell r="D230" t="str">
            <v>UKS Sokół Ropczyce</v>
          </cell>
          <cell r="E230">
            <v>34737</v>
          </cell>
        </row>
        <row r="231">
          <cell r="A231" t="str">
            <v>C4483</v>
          </cell>
          <cell r="B231" t="str">
            <v>Marcelina</v>
          </cell>
          <cell r="C231" t="str">
            <v>CHACHUŁA</v>
          </cell>
          <cell r="D231" t="str">
            <v>UKS Kiko Zamość</v>
          </cell>
          <cell r="E231">
            <v>36416</v>
          </cell>
        </row>
        <row r="232">
          <cell r="A232" t="str">
            <v>C4491</v>
          </cell>
          <cell r="B232" t="str">
            <v>Monika</v>
          </cell>
          <cell r="C232" t="str">
            <v>CICHOCKA</v>
          </cell>
          <cell r="D232" t="str">
            <v>AZSWAT Warszawa</v>
          </cell>
          <cell r="E232">
            <v>36267</v>
          </cell>
        </row>
        <row r="233">
          <cell r="A233" t="str">
            <v>C4531</v>
          </cell>
          <cell r="B233" t="str">
            <v>Marcelina</v>
          </cell>
          <cell r="C233" t="str">
            <v>CYRAN</v>
          </cell>
          <cell r="D233" t="str">
            <v>UKSB Volant Mielec</v>
          </cell>
          <cell r="E233">
            <v>35879</v>
          </cell>
        </row>
        <row r="234">
          <cell r="A234" t="str">
            <v>C4740</v>
          </cell>
          <cell r="B234" t="str">
            <v>Wiktoria</v>
          </cell>
          <cell r="C234" t="str">
            <v>CZUPAJŁO</v>
          </cell>
          <cell r="D234" t="str">
            <v>UKS Kometa Sianów</v>
          </cell>
          <cell r="E234">
            <v>37161</v>
          </cell>
        </row>
        <row r="235">
          <cell r="A235" t="str">
            <v>C4747</v>
          </cell>
          <cell r="B235" t="str">
            <v>Marcin</v>
          </cell>
          <cell r="C235" t="str">
            <v>CZEKAŁA</v>
          </cell>
          <cell r="D235" t="str">
            <v>UKSOSIR Badminton Sławno</v>
          </cell>
          <cell r="E235">
            <v>35632</v>
          </cell>
        </row>
        <row r="236">
          <cell r="A236" t="str">
            <v>C4787</v>
          </cell>
          <cell r="B236" t="str">
            <v>Maciej</v>
          </cell>
          <cell r="C236" t="str">
            <v>CZARSKI</v>
          </cell>
          <cell r="D236" t="str">
            <v>AZSWAT Warszawa</v>
          </cell>
          <cell r="E236">
            <v>36605</v>
          </cell>
        </row>
        <row r="237">
          <cell r="A237" t="str">
            <v>C4789</v>
          </cell>
          <cell r="B237" t="str">
            <v>Piotr</v>
          </cell>
          <cell r="C237" t="str">
            <v>CHMIELOWSKI</v>
          </cell>
          <cell r="D237" t="str">
            <v>UKS 2 Sobótka</v>
          </cell>
          <cell r="E237">
            <v>36098</v>
          </cell>
        </row>
        <row r="238">
          <cell r="A238" t="str">
            <v>C4878</v>
          </cell>
          <cell r="B238" t="str">
            <v>Michalina</v>
          </cell>
          <cell r="C238" t="str">
            <v>CHABINOWSKA</v>
          </cell>
          <cell r="D238" t="str">
            <v>KKS Warmia Olsztyn</v>
          </cell>
          <cell r="E238">
            <v>35865</v>
          </cell>
        </row>
        <row r="239">
          <cell r="A239" t="str">
            <v>C4917</v>
          </cell>
          <cell r="B239" t="str">
            <v>Jakub</v>
          </cell>
          <cell r="C239" t="str">
            <v>CHOROŚ</v>
          </cell>
          <cell r="D239" t="str">
            <v>UKS 25 Kielce</v>
          </cell>
          <cell r="E239">
            <v>36687</v>
          </cell>
        </row>
        <row r="240">
          <cell r="A240" t="str">
            <v>C4971</v>
          </cell>
          <cell r="B240" t="str">
            <v>Magdalena</v>
          </cell>
          <cell r="C240" t="str">
            <v>CHRÓŚCIK</v>
          </cell>
          <cell r="D240" t="str">
            <v>UKS Ostrówek</v>
          </cell>
          <cell r="E240">
            <v>36006</v>
          </cell>
        </row>
        <row r="241">
          <cell r="A241" t="str">
            <v>C5000</v>
          </cell>
          <cell r="B241" t="str">
            <v>Witold</v>
          </cell>
          <cell r="C241" t="str">
            <v>CHMIELEWSKI</v>
          </cell>
          <cell r="D241" t="str">
            <v>----</v>
          </cell>
          <cell r="E241">
            <v>27798</v>
          </cell>
        </row>
        <row r="242">
          <cell r="A242" t="str">
            <v>C5053</v>
          </cell>
          <cell r="B242" t="str">
            <v>Janusz</v>
          </cell>
          <cell r="C242" t="str">
            <v>CETNAROWSKI</v>
          </cell>
          <cell r="D242" t="str">
            <v>UKS Orliki Ropica Polska</v>
          </cell>
          <cell r="E242">
            <v>36167</v>
          </cell>
        </row>
        <row r="243">
          <cell r="A243" t="str">
            <v>C5063</v>
          </cell>
          <cell r="B243" t="str">
            <v>Karolina</v>
          </cell>
          <cell r="C243" t="str">
            <v>CIEŚLUK</v>
          </cell>
          <cell r="D243" t="str">
            <v>UKS Hubal Białystok</v>
          </cell>
          <cell r="E243">
            <v>36961</v>
          </cell>
        </row>
        <row r="244">
          <cell r="A244" t="str">
            <v>C5081</v>
          </cell>
          <cell r="B244" t="str">
            <v>Agnieszka</v>
          </cell>
          <cell r="C244" t="str">
            <v>CHRABĄSZCZ</v>
          </cell>
          <cell r="D244" t="str">
            <v>UMKS Junis Szczucin</v>
          </cell>
          <cell r="E244">
            <v>36739</v>
          </cell>
        </row>
        <row r="245">
          <cell r="A245" t="str">
            <v>C5082</v>
          </cell>
          <cell r="B245" t="str">
            <v>Anna</v>
          </cell>
          <cell r="C245" t="str">
            <v>CHRABĄSZCZ</v>
          </cell>
          <cell r="D245" t="str">
            <v>UMKS Junis Szczucin</v>
          </cell>
          <cell r="E245">
            <v>36739</v>
          </cell>
        </row>
        <row r="246">
          <cell r="A246" t="str">
            <v>C5112</v>
          </cell>
          <cell r="B246" t="str">
            <v>Marek</v>
          </cell>
          <cell r="C246" t="str">
            <v>CIELECKI</v>
          </cell>
          <cell r="D246" t="str">
            <v>----</v>
          </cell>
          <cell r="E246">
            <v>19365</v>
          </cell>
        </row>
        <row r="247">
          <cell r="A247" t="str">
            <v>C5118</v>
          </cell>
          <cell r="B247" t="str">
            <v>Maciej</v>
          </cell>
          <cell r="C247" t="str">
            <v>CZERNECKI</v>
          </cell>
          <cell r="D247" t="str">
            <v>UKS Plesbad Pszczyna</v>
          </cell>
          <cell r="E247">
            <v>37028</v>
          </cell>
        </row>
        <row r="248">
          <cell r="A248" t="str">
            <v>C5119</v>
          </cell>
          <cell r="B248" t="str">
            <v>Jacek</v>
          </cell>
          <cell r="C248" t="str">
            <v>CZERNECKI</v>
          </cell>
          <cell r="D248" t="str">
            <v>UKS Plesbad Pszczyna</v>
          </cell>
          <cell r="E248">
            <v>37028</v>
          </cell>
        </row>
        <row r="249">
          <cell r="A249" t="str">
            <v>C5139</v>
          </cell>
          <cell r="B249" t="str">
            <v>Patryk</v>
          </cell>
          <cell r="C249" t="str">
            <v>CADER</v>
          </cell>
          <cell r="D249" t="str">
            <v>MKSKSOS Kraków</v>
          </cell>
          <cell r="E249">
            <v>34595</v>
          </cell>
        </row>
        <row r="250">
          <cell r="A250" t="str">
            <v>C5223</v>
          </cell>
          <cell r="B250" t="str">
            <v>Natalia</v>
          </cell>
          <cell r="C250" t="str">
            <v>CHORZEWSKA</v>
          </cell>
          <cell r="D250" t="str">
            <v>UKS Unia Bieruń</v>
          </cell>
          <cell r="E250">
            <v>35775</v>
          </cell>
        </row>
        <row r="251">
          <cell r="A251" t="str">
            <v>C5264</v>
          </cell>
          <cell r="B251" t="str">
            <v>Maciej</v>
          </cell>
          <cell r="C251" t="str">
            <v>CHOJNACKI</v>
          </cell>
          <cell r="D251" t="str">
            <v>KS Match Point Ślęza</v>
          </cell>
          <cell r="E251">
            <v>36820</v>
          </cell>
        </row>
        <row r="252">
          <cell r="A252" t="str">
            <v>C5273</v>
          </cell>
          <cell r="B252" t="str">
            <v>Mateusz</v>
          </cell>
          <cell r="C252" t="str">
            <v>CHĘĆ</v>
          </cell>
          <cell r="D252" t="str">
            <v>PMKS Chrobry Piotrowice</v>
          </cell>
          <cell r="E252">
            <v>36197</v>
          </cell>
        </row>
        <row r="253">
          <cell r="A253" t="str">
            <v>C5306</v>
          </cell>
          <cell r="B253" t="str">
            <v>Anna</v>
          </cell>
          <cell r="C253" t="str">
            <v>CICHOCKA</v>
          </cell>
          <cell r="D253" t="str">
            <v>----</v>
          </cell>
          <cell r="E253">
            <v>26110</v>
          </cell>
        </row>
        <row r="254">
          <cell r="A254" t="str">
            <v>C5316</v>
          </cell>
          <cell r="B254" t="str">
            <v>Daria</v>
          </cell>
          <cell r="C254" t="str">
            <v>CZERNIAWSKA</v>
          </cell>
          <cell r="D254" t="str">
            <v>SKB Suwałki</v>
          </cell>
          <cell r="E254">
            <v>37214</v>
          </cell>
        </row>
        <row r="255">
          <cell r="A255" t="str">
            <v>C5327</v>
          </cell>
          <cell r="B255" t="str">
            <v>Walentyna</v>
          </cell>
          <cell r="C255" t="str">
            <v>CICHOCKA</v>
          </cell>
          <cell r="D255" t="str">
            <v>UKS Jagiellonka Medyka</v>
          </cell>
          <cell r="E255">
            <v>36197</v>
          </cell>
        </row>
        <row r="256">
          <cell r="A256" t="str">
            <v>C5328</v>
          </cell>
          <cell r="B256" t="str">
            <v>Ewelina</v>
          </cell>
          <cell r="C256" t="str">
            <v>CZERWIŃSKA</v>
          </cell>
          <cell r="D256" t="str">
            <v>UKS Jagiellonka Medyka</v>
          </cell>
          <cell r="E256">
            <v>37079</v>
          </cell>
        </row>
        <row r="257">
          <cell r="A257" t="str">
            <v>C5337</v>
          </cell>
          <cell r="B257" t="str">
            <v>Karina</v>
          </cell>
          <cell r="C257" t="str">
            <v>CISOWSKA</v>
          </cell>
          <cell r="D257" t="str">
            <v>UKS 2 Sobótka</v>
          </cell>
          <cell r="E257">
            <v>36936</v>
          </cell>
        </row>
        <row r="258">
          <cell r="A258" t="str">
            <v>C5340</v>
          </cell>
          <cell r="B258" t="str">
            <v>Hubert</v>
          </cell>
          <cell r="C258" t="str">
            <v>CYMBALISTA</v>
          </cell>
          <cell r="D258" t="str">
            <v>UKS 2 Sobótka</v>
          </cell>
          <cell r="E258">
            <v>37332</v>
          </cell>
        </row>
        <row r="259">
          <cell r="A259" t="str">
            <v>C5357</v>
          </cell>
          <cell r="B259" t="str">
            <v>Natalia</v>
          </cell>
          <cell r="C259" t="str">
            <v>CYBULSKA</v>
          </cell>
          <cell r="D259" t="str">
            <v>UKS Iskra Babimost</v>
          </cell>
          <cell r="E259">
            <v>36262</v>
          </cell>
        </row>
        <row r="260">
          <cell r="A260" t="str">
            <v>C5397</v>
          </cell>
          <cell r="B260" t="str">
            <v>Igor</v>
          </cell>
          <cell r="C260" t="str">
            <v>CZAPKOWICZ</v>
          </cell>
          <cell r="D260" t="str">
            <v>PMKS Chrobry Piotrowice</v>
          </cell>
          <cell r="E260">
            <v>35010</v>
          </cell>
        </row>
        <row r="261">
          <cell r="A261" t="str">
            <v>C5497</v>
          </cell>
          <cell r="B261" t="str">
            <v>Grzegorz</v>
          </cell>
          <cell r="C261" t="str">
            <v>CHMIELEWSKI</v>
          </cell>
          <cell r="D261" t="str">
            <v>----</v>
          </cell>
          <cell r="E261">
            <v>25737</v>
          </cell>
        </row>
        <row r="262">
          <cell r="A262" t="str">
            <v>C5530</v>
          </cell>
          <cell r="B262" t="str">
            <v>Mateusz</v>
          </cell>
          <cell r="C262" t="str">
            <v>CHODOROWSKI</v>
          </cell>
          <cell r="D262" t="str">
            <v>SKB Suwałki</v>
          </cell>
          <cell r="E262">
            <v>37404</v>
          </cell>
        </row>
        <row r="263">
          <cell r="A263" t="str">
            <v>C5534</v>
          </cell>
          <cell r="B263" t="str">
            <v>Paweł</v>
          </cell>
          <cell r="C263" t="str">
            <v>CIPIELEWSKI</v>
          </cell>
          <cell r="D263" t="str">
            <v>SKB Suwałki</v>
          </cell>
          <cell r="E263">
            <v>37398</v>
          </cell>
        </row>
        <row r="264">
          <cell r="A264" t="str">
            <v>C5596</v>
          </cell>
          <cell r="B264" t="str">
            <v>Anna</v>
          </cell>
          <cell r="C264" t="str">
            <v>CZEMPIK</v>
          </cell>
          <cell r="D264" t="str">
            <v>STB Energia Lubliniec</v>
          </cell>
          <cell r="E264">
            <v>36479</v>
          </cell>
        </row>
        <row r="265">
          <cell r="A265" t="str">
            <v>C5714</v>
          </cell>
          <cell r="B265" t="str">
            <v>Tomasz</v>
          </cell>
          <cell r="C265" t="str">
            <v>CIBOROWSKI</v>
          </cell>
          <cell r="D265" t="str">
            <v>----</v>
          </cell>
          <cell r="E265">
            <v>25153</v>
          </cell>
        </row>
        <row r="266">
          <cell r="A266" t="str">
            <v>C5741</v>
          </cell>
          <cell r="B266" t="str">
            <v>Paulina</v>
          </cell>
          <cell r="C266" t="str">
            <v>CIOS</v>
          </cell>
          <cell r="D266" t="str">
            <v>UKS Kiko Zamość</v>
          </cell>
          <cell r="E266">
            <v>37354</v>
          </cell>
        </row>
        <row r="267">
          <cell r="A267" t="str">
            <v>C5783</v>
          </cell>
          <cell r="B267" t="str">
            <v>Filip</v>
          </cell>
          <cell r="C267" t="str">
            <v>CZERWIEC</v>
          </cell>
          <cell r="D267" t="str">
            <v>UKS Orbitek Straszęcin</v>
          </cell>
          <cell r="E267">
            <v>37938</v>
          </cell>
        </row>
        <row r="268">
          <cell r="A268" t="str">
            <v>C5791</v>
          </cell>
          <cell r="B268" t="str">
            <v>Kasper</v>
          </cell>
          <cell r="C268" t="str">
            <v>CURZYTEK</v>
          </cell>
          <cell r="D268" t="str">
            <v>UKS Sokół Ropczyce</v>
          </cell>
          <cell r="E268">
            <v>37086</v>
          </cell>
        </row>
        <row r="269">
          <cell r="A269" t="str">
            <v>C5828</v>
          </cell>
          <cell r="B269" t="str">
            <v>Wiktoria</v>
          </cell>
          <cell r="C269" t="str">
            <v>CZUŁOWSKA</v>
          </cell>
          <cell r="D269" t="str">
            <v>KS Stal Sulęcin</v>
          </cell>
          <cell r="E269">
            <v>36697</v>
          </cell>
        </row>
        <row r="270">
          <cell r="A270" t="str">
            <v>C5829</v>
          </cell>
          <cell r="B270" t="str">
            <v>Natalia</v>
          </cell>
          <cell r="C270" t="str">
            <v>CZUŁOWSKA</v>
          </cell>
          <cell r="D270" t="str">
            <v>KS Stal Sulęcin</v>
          </cell>
          <cell r="E270">
            <v>37340</v>
          </cell>
        </row>
        <row r="271">
          <cell r="A271" t="str">
            <v>Ć2294</v>
          </cell>
          <cell r="B271" t="str">
            <v>Paweł</v>
          </cell>
          <cell r="C271" t="str">
            <v>ĆWIEK</v>
          </cell>
          <cell r="D271" t="str">
            <v>ŚKB Harcownik Warszawa</v>
          </cell>
          <cell r="E271">
            <v>32927</v>
          </cell>
        </row>
        <row r="272">
          <cell r="A272" t="str">
            <v>D 026</v>
          </cell>
          <cell r="B272" t="str">
            <v>Jerzy</v>
          </cell>
          <cell r="C272" t="str">
            <v>DOŁHAN</v>
          </cell>
          <cell r="D272" t="str">
            <v>----</v>
          </cell>
          <cell r="E272">
            <v>23650</v>
          </cell>
        </row>
        <row r="273">
          <cell r="A273" t="str">
            <v>D0119</v>
          </cell>
          <cell r="B273" t="str">
            <v>Wiesław</v>
          </cell>
          <cell r="C273" t="str">
            <v>DREWICZ</v>
          </cell>
          <cell r="D273" t="str">
            <v>----</v>
          </cell>
          <cell r="E273">
            <v>17154</v>
          </cell>
        </row>
        <row r="274">
          <cell r="A274" t="str">
            <v>D0131</v>
          </cell>
          <cell r="B274" t="str">
            <v>Magda</v>
          </cell>
          <cell r="C274" t="str">
            <v>DAKOWICZ</v>
          </cell>
          <cell r="D274" t="str">
            <v>LUKS Badminton Choroszcz</v>
          </cell>
          <cell r="E274">
            <v>31422</v>
          </cell>
        </row>
        <row r="275">
          <cell r="A275" t="str">
            <v>D0591</v>
          </cell>
          <cell r="B275" t="str">
            <v>Agata</v>
          </cell>
          <cell r="C275" t="str">
            <v>DOROSZKIEWICZ</v>
          </cell>
          <cell r="D275" t="str">
            <v>----</v>
          </cell>
          <cell r="E275">
            <v>30695</v>
          </cell>
        </row>
        <row r="276">
          <cell r="A276" t="str">
            <v>D0593</v>
          </cell>
          <cell r="B276" t="str">
            <v>Lech</v>
          </cell>
          <cell r="C276" t="str">
            <v>DRYŻAŁOWSKI</v>
          </cell>
          <cell r="D276" t="str">
            <v>AZSUWM Olsztyn</v>
          </cell>
          <cell r="E276">
            <v>30853</v>
          </cell>
        </row>
        <row r="277">
          <cell r="A277" t="str">
            <v>D0642</v>
          </cell>
          <cell r="B277" t="str">
            <v>Dorota</v>
          </cell>
          <cell r="C277" t="str">
            <v>DANIELAK</v>
          </cell>
          <cell r="D277" t="str">
            <v>KKS Ruch Piotrków Tryb.</v>
          </cell>
          <cell r="E277">
            <v>27257</v>
          </cell>
        </row>
        <row r="278">
          <cell r="A278" t="str">
            <v>D0749</v>
          </cell>
          <cell r="B278" t="str">
            <v>Mateusz</v>
          </cell>
          <cell r="C278" t="str">
            <v>DOBROŃSKI</v>
          </cell>
          <cell r="D278" t="str">
            <v>AZSUWM Olsztyn</v>
          </cell>
          <cell r="E278">
            <v>31861</v>
          </cell>
        </row>
        <row r="279">
          <cell r="A279" t="str">
            <v>D0758</v>
          </cell>
          <cell r="B279" t="str">
            <v>Jakub</v>
          </cell>
          <cell r="C279" t="str">
            <v>DĘBSKI</v>
          </cell>
          <cell r="D279" t="str">
            <v>ŚKB Harcownik Warszawa</v>
          </cell>
          <cell r="E279">
            <v>32095</v>
          </cell>
        </row>
        <row r="280">
          <cell r="A280" t="str">
            <v>D0971</v>
          </cell>
          <cell r="B280" t="str">
            <v>Paweł</v>
          </cell>
          <cell r="C280" t="str">
            <v>DROŻDŻ</v>
          </cell>
          <cell r="D280" t="str">
            <v>SKB Piast Słupsk</v>
          </cell>
          <cell r="E280">
            <v>32318</v>
          </cell>
        </row>
        <row r="281">
          <cell r="A281" t="str">
            <v>D1081</v>
          </cell>
          <cell r="B281" t="str">
            <v>Zbigniew</v>
          </cell>
          <cell r="C281" t="str">
            <v>DORNA</v>
          </cell>
          <cell r="D281" t="str">
            <v>----</v>
          </cell>
          <cell r="E281">
            <v>23267</v>
          </cell>
        </row>
        <row r="282">
          <cell r="A282" t="str">
            <v>D1191</v>
          </cell>
          <cell r="B282" t="str">
            <v>Wiktor</v>
          </cell>
          <cell r="C282" t="str">
            <v>DYBUL</v>
          </cell>
          <cell r="D282" t="str">
            <v>KS Wesoła Warszawa</v>
          </cell>
          <cell r="E282">
            <v>32462</v>
          </cell>
        </row>
        <row r="283">
          <cell r="A283" t="str">
            <v>D1273</v>
          </cell>
          <cell r="B283" t="str">
            <v>Adrian</v>
          </cell>
          <cell r="C283" t="str">
            <v>DZIÓŁKO</v>
          </cell>
          <cell r="D283" t="str">
            <v>UKS Hubal Białystok</v>
          </cell>
          <cell r="E283">
            <v>32926</v>
          </cell>
        </row>
        <row r="284">
          <cell r="A284" t="str">
            <v>D1636</v>
          </cell>
          <cell r="B284" t="str">
            <v>Mateusz</v>
          </cell>
          <cell r="C284" t="str">
            <v>DYNAK</v>
          </cell>
          <cell r="D284" t="str">
            <v>SKB Piast Słupsk</v>
          </cell>
          <cell r="E284">
            <v>32876</v>
          </cell>
        </row>
        <row r="285">
          <cell r="A285" t="str">
            <v>D1898</v>
          </cell>
          <cell r="B285" t="str">
            <v>Mateusz</v>
          </cell>
          <cell r="C285" t="str">
            <v>DUBOWSKI</v>
          </cell>
          <cell r="D285" t="str">
            <v>UKS Hubal Białystok</v>
          </cell>
          <cell r="E285">
            <v>33930</v>
          </cell>
        </row>
        <row r="286">
          <cell r="A286" t="str">
            <v>D2039</v>
          </cell>
          <cell r="B286" t="str">
            <v>Paweł</v>
          </cell>
          <cell r="C286" t="str">
            <v>DĘBSKI</v>
          </cell>
          <cell r="D286" t="str">
            <v>ŚKB Harcownik Warszawa</v>
          </cell>
          <cell r="E286">
            <v>32889</v>
          </cell>
        </row>
        <row r="287">
          <cell r="A287" t="str">
            <v>D2367</v>
          </cell>
          <cell r="B287" t="str">
            <v>Maciej</v>
          </cell>
          <cell r="C287" t="str">
            <v>DĄBROWSKI</v>
          </cell>
          <cell r="D287" t="str">
            <v>UKS Hubal Białystok</v>
          </cell>
          <cell r="E287">
            <v>34376</v>
          </cell>
        </row>
        <row r="288">
          <cell r="A288" t="str">
            <v>D2547</v>
          </cell>
          <cell r="B288" t="str">
            <v>Andrzej</v>
          </cell>
          <cell r="C288" t="str">
            <v>DADAS</v>
          </cell>
          <cell r="D288" t="str">
            <v>MKS Garwolin</v>
          </cell>
          <cell r="E288">
            <v>25548</v>
          </cell>
        </row>
        <row r="289">
          <cell r="A289" t="str">
            <v>D2843</v>
          </cell>
          <cell r="B289" t="str">
            <v>Emilia</v>
          </cell>
          <cell r="C289" t="str">
            <v>DOLNA</v>
          </cell>
          <cell r="D289" t="str">
            <v>SKB Piast Słupsk</v>
          </cell>
          <cell r="E289">
            <v>34436</v>
          </cell>
        </row>
        <row r="290">
          <cell r="A290" t="str">
            <v>D2926</v>
          </cell>
          <cell r="B290" t="str">
            <v>Łukasz</v>
          </cell>
          <cell r="C290" t="str">
            <v>DYCHA</v>
          </cell>
          <cell r="D290" t="str">
            <v>MKS Stal Nowa Dęba</v>
          </cell>
          <cell r="E290">
            <v>33128</v>
          </cell>
        </row>
        <row r="291">
          <cell r="A291" t="str">
            <v>D2976</v>
          </cell>
          <cell r="B291" t="str">
            <v>Krzysztof</v>
          </cell>
          <cell r="C291" t="str">
            <v>DROŃ</v>
          </cell>
          <cell r="D291" t="str">
            <v>UKS Hubal Białystok</v>
          </cell>
          <cell r="E291">
            <v>34946</v>
          </cell>
        </row>
        <row r="292">
          <cell r="A292" t="str">
            <v>D3155</v>
          </cell>
          <cell r="B292" t="str">
            <v>Anna</v>
          </cell>
          <cell r="C292" t="str">
            <v>DĘBSKA</v>
          </cell>
          <cell r="D292" t="str">
            <v>UKSB Milenium Warszawa</v>
          </cell>
          <cell r="E292">
            <v>35114</v>
          </cell>
        </row>
        <row r="293">
          <cell r="A293" t="str">
            <v>D3178</v>
          </cell>
          <cell r="B293" t="str">
            <v>Dominika</v>
          </cell>
          <cell r="C293" t="str">
            <v>DYBAŁ</v>
          </cell>
          <cell r="D293" t="str">
            <v>AZSAGH Kraków</v>
          </cell>
          <cell r="E293">
            <v>35115</v>
          </cell>
        </row>
        <row r="294">
          <cell r="A294" t="str">
            <v>D3181</v>
          </cell>
          <cell r="B294" t="str">
            <v>Barbara</v>
          </cell>
          <cell r="C294" t="str">
            <v>DWORAKOWSKA</v>
          </cell>
          <cell r="D294" t="str">
            <v>UKSB Milenium Warszawa</v>
          </cell>
          <cell r="E294">
            <v>35123</v>
          </cell>
        </row>
        <row r="295">
          <cell r="A295" t="str">
            <v>D3323</v>
          </cell>
          <cell r="B295" t="str">
            <v>Mateusz</v>
          </cell>
          <cell r="C295" t="str">
            <v>DANIELAK</v>
          </cell>
          <cell r="D295" t="str">
            <v>KKS Ruch Piotrków Tryb.</v>
          </cell>
          <cell r="E295">
            <v>35651</v>
          </cell>
        </row>
        <row r="296">
          <cell r="A296" t="str">
            <v>D3423</v>
          </cell>
          <cell r="B296" t="str">
            <v>Ryszard</v>
          </cell>
          <cell r="C296" t="str">
            <v>DRĄŻKOWSKI</v>
          </cell>
          <cell r="D296" t="str">
            <v>----</v>
          </cell>
          <cell r="E296">
            <v>20890</v>
          </cell>
        </row>
        <row r="297">
          <cell r="A297" t="str">
            <v>D3427</v>
          </cell>
          <cell r="B297" t="str">
            <v>Wiktoria</v>
          </cell>
          <cell r="C297" t="str">
            <v>DĄBCZYŃSKA</v>
          </cell>
          <cell r="D297" t="str">
            <v>MKS Orlicz Suchedniów</v>
          </cell>
          <cell r="E297">
            <v>36284</v>
          </cell>
        </row>
        <row r="298">
          <cell r="A298" t="str">
            <v>D3428</v>
          </cell>
          <cell r="B298" t="str">
            <v>Adrian</v>
          </cell>
          <cell r="C298" t="str">
            <v>DOBOSIEWICZ</v>
          </cell>
          <cell r="D298" t="str">
            <v>ŚKB Harcownik Warszawa</v>
          </cell>
          <cell r="E298">
            <v>34821</v>
          </cell>
        </row>
        <row r="299">
          <cell r="A299" t="str">
            <v>D3651</v>
          </cell>
          <cell r="B299" t="str">
            <v>Ewelina</v>
          </cell>
          <cell r="C299" t="str">
            <v>DUDEK</v>
          </cell>
          <cell r="D299" t="str">
            <v>UKS Ostrówek</v>
          </cell>
          <cell r="E299">
            <v>35486</v>
          </cell>
        </row>
        <row r="300">
          <cell r="A300" t="str">
            <v>D3918</v>
          </cell>
          <cell r="B300" t="str">
            <v>Patrycja</v>
          </cell>
          <cell r="C300" t="str">
            <v>DEREWIECKA</v>
          </cell>
          <cell r="D300" t="str">
            <v>UKS Kiko Zamość</v>
          </cell>
          <cell r="E300">
            <v>35522</v>
          </cell>
        </row>
        <row r="301">
          <cell r="A301" t="str">
            <v>D3989</v>
          </cell>
          <cell r="B301" t="str">
            <v>Tomasz</v>
          </cell>
          <cell r="C301" t="str">
            <v>DYLĄG</v>
          </cell>
          <cell r="D301" t="str">
            <v>UKS Badmin Gorlice</v>
          </cell>
          <cell r="E301">
            <v>35215</v>
          </cell>
        </row>
        <row r="302">
          <cell r="A302" t="str">
            <v>D4088</v>
          </cell>
          <cell r="B302" t="str">
            <v>Julka</v>
          </cell>
          <cell r="C302" t="str">
            <v>DWORZYŃSKA</v>
          </cell>
          <cell r="D302" t="str">
            <v>KKS Ruch Piotrków Tryb.</v>
          </cell>
          <cell r="E302">
            <v>36010</v>
          </cell>
        </row>
        <row r="303">
          <cell r="A303" t="str">
            <v>D4252</v>
          </cell>
          <cell r="B303" t="str">
            <v>Klaudia</v>
          </cell>
          <cell r="C303" t="str">
            <v>DERDA</v>
          </cell>
          <cell r="D303" t="str">
            <v>----</v>
          </cell>
          <cell r="E303">
            <v>34590</v>
          </cell>
        </row>
        <row r="304">
          <cell r="A304" t="str">
            <v>D4266</v>
          </cell>
          <cell r="B304" t="str">
            <v>Karolina</v>
          </cell>
          <cell r="C304" t="str">
            <v>DZIEKAN</v>
          </cell>
          <cell r="D304" t="str">
            <v>UKSB Volant Mielec</v>
          </cell>
          <cell r="E304">
            <v>36019</v>
          </cell>
        </row>
        <row r="305">
          <cell r="A305" t="str">
            <v>D4415</v>
          </cell>
          <cell r="B305" t="str">
            <v>Adrian</v>
          </cell>
          <cell r="C305" t="str">
            <v>DZIKI</v>
          </cell>
          <cell r="D305" t="str">
            <v>UKS Badmin Gorlice</v>
          </cell>
          <cell r="E305">
            <v>35190</v>
          </cell>
        </row>
        <row r="306">
          <cell r="A306" t="str">
            <v>D4416</v>
          </cell>
          <cell r="B306" t="str">
            <v>Amadeusz</v>
          </cell>
          <cell r="C306" t="str">
            <v>DZIKI</v>
          </cell>
          <cell r="D306" t="str">
            <v>UKS Badmin Gorlice</v>
          </cell>
          <cell r="E306">
            <v>35272</v>
          </cell>
        </row>
        <row r="307">
          <cell r="A307" t="str">
            <v>D4524</v>
          </cell>
          <cell r="B307" t="str">
            <v>Piotr</v>
          </cell>
          <cell r="C307" t="str">
            <v>DYNIA</v>
          </cell>
          <cell r="D307" t="str">
            <v>ŚKB Harcownik Warszawa</v>
          </cell>
          <cell r="E307">
            <v>36577</v>
          </cell>
        </row>
        <row r="308">
          <cell r="A308" t="str">
            <v>D4545</v>
          </cell>
          <cell r="B308" t="str">
            <v>Joanna</v>
          </cell>
          <cell r="C308" t="str">
            <v>DORAWA</v>
          </cell>
          <cell r="D308" t="str">
            <v>MKB Lednik Miastko</v>
          </cell>
          <cell r="E308">
            <v>36843</v>
          </cell>
        </row>
        <row r="309">
          <cell r="A309" t="str">
            <v>D4573</v>
          </cell>
          <cell r="B309" t="str">
            <v>Dominika</v>
          </cell>
          <cell r="C309" t="str">
            <v>DĄBROWSKA</v>
          </cell>
          <cell r="D309" t="str">
            <v>UKS Smecz Bogatynia</v>
          </cell>
          <cell r="E309">
            <v>35966</v>
          </cell>
        </row>
        <row r="310">
          <cell r="A310" t="str">
            <v>D4622</v>
          </cell>
          <cell r="B310" t="str">
            <v>Klaudia</v>
          </cell>
          <cell r="C310" t="str">
            <v>DYMEK</v>
          </cell>
          <cell r="D310" t="str">
            <v>UKS 70 Płock</v>
          </cell>
          <cell r="E310">
            <v>36124</v>
          </cell>
        </row>
        <row r="311">
          <cell r="A311" t="str">
            <v>D4628</v>
          </cell>
          <cell r="B311" t="str">
            <v>Anna</v>
          </cell>
          <cell r="C311" t="str">
            <v>DUDA</v>
          </cell>
          <cell r="D311" t="str">
            <v>ULKS U-2 Lotka Bytów</v>
          </cell>
          <cell r="E311">
            <v>37106</v>
          </cell>
        </row>
        <row r="312">
          <cell r="A312" t="str">
            <v>D4683</v>
          </cell>
          <cell r="B312" t="str">
            <v>Nadia</v>
          </cell>
          <cell r="C312" t="str">
            <v>DOBROWOLSKA</v>
          </cell>
          <cell r="D312" t="str">
            <v>UKS Kopernik Słupca</v>
          </cell>
          <cell r="E312">
            <v>36511</v>
          </cell>
        </row>
        <row r="313">
          <cell r="A313" t="str">
            <v>D4699</v>
          </cell>
          <cell r="B313" t="str">
            <v>Wiktoria</v>
          </cell>
          <cell r="C313" t="str">
            <v>DUDEK</v>
          </cell>
          <cell r="D313" t="str">
            <v>----</v>
          </cell>
          <cell r="E313">
            <v>36524</v>
          </cell>
        </row>
        <row r="314">
          <cell r="A314" t="str">
            <v>D4724</v>
          </cell>
          <cell r="B314" t="str">
            <v>Wiktoria</v>
          </cell>
          <cell r="C314" t="str">
            <v>DZIKI</v>
          </cell>
          <cell r="D314" t="str">
            <v>LKS Technik Głubczyce</v>
          </cell>
          <cell r="E314">
            <v>36200</v>
          </cell>
        </row>
        <row r="315">
          <cell r="A315" t="str">
            <v>D4771</v>
          </cell>
          <cell r="B315" t="str">
            <v>Paulina</v>
          </cell>
          <cell r="C315" t="str">
            <v>DYSARZ</v>
          </cell>
          <cell r="D315" t="str">
            <v>----</v>
          </cell>
          <cell r="E315">
            <v>35451</v>
          </cell>
        </row>
        <row r="316">
          <cell r="A316" t="str">
            <v>D4797</v>
          </cell>
          <cell r="B316" t="str">
            <v>Anna</v>
          </cell>
          <cell r="C316" t="str">
            <v>DOMŻALSKA</v>
          </cell>
          <cell r="D316" t="str">
            <v>SLKS Tramp Orneta</v>
          </cell>
          <cell r="E316">
            <v>36978</v>
          </cell>
        </row>
        <row r="317">
          <cell r="A317" t="str">
            <v>D4868</v>
          </cell>
          <cell r="B317" t="str">
            <v>Karol</v>
          </cell>
          <cell r="C317" t="str">
            <v>DZIKI</v>
          </cell>
          <cell r="D317" t="str">
            <v>UKS Badmin Gorlice</v>
          </cell>
          <cell r="E317">
            <v>36619</v>
          </cell>
        </row>
        <row r="318">
          <cell r="A318" t="str">
            <v>D4892</v>
          </cell>
          <cell r="B318" t="str">
            <v>Jakub</v>
          </cell>
          <cell r="C318" t="str">
            <v>DYNIEWICZ</v>
          </cell>
          <cell r="D318" t="str">
            <v>UKSB Milenium Warszawa</v>
          </cell>
          <cell r="E318">
            <v>37583</v>
          </cell>
        </row>
        <row r="319">
          <cell r="A319" t="str">
            <v>D4893</v>
          </cell>
          <cell r="B319" t="str">
            <v>Karolina</v>
          </cell>
          <cell r="C319" t="str">
            <v>DYNIEWICZ</v>
          </cell>
          <cell r="D319" t="str">
            <v>UKSB Milenium Warszawa</v>
          </cell>
          <cell r="E319">
            <v>36570</v>
          </cell>
        </row>
        <row r="320">
          <cell r="A320" t="str">
            <v>D4912</v>
          </cell>
          <cell r="B320" t="str">
            <v>Magda</v>
          </cell>
          <cell r="C320" t="str">
            <v>DUDZIŃSKA</v>
          </cell>
          <cell r="D320" t="str">
            <v>KKS Ruch Piotrków Tryb.</v>
          </cell>
          <cell r="E320">
            <v>36859</v>
          </cell>
        </row>
        <row r="321">
          <cell r="A321" t="str">
            <v>D4915</v>
          </cell>
          <cell r="B321" t="str">
            <v>Kinga</v>
          </cell>
          <cell r="C321" t="str">
            <v>DULIŃSKA</v>
          </cell>
          <cell r="D321" t="str">
            <v>UKS 25 Kielce</v>
          </cell>
          <cell r="E321">
            <v>35632</v>
          </cell>
        </row>
        <row r="322">
          <cell r="A322" t="str">
            <v>D4918</v>
          </cell>
          <cell r="B322" t="str">
            <v>Wiktor</v>
          </cell>
          <cell r="C322" t="str">
            <v>DULIŃSKI</v>
          </cell>
          <cell r="D322" t="str">
            <v>UKS 25 Kielce</v>
          </cell>
          <cell r="E322">
            <v>36203</v>
          </cell>
        </row>
        <row r="323">
          <cell r="A323" t="str">
            <v>D4970</v>
          </cell>
          <cell r="B323" t="str">
            <v>Wojciech</v>
          </cell>
          <cell r="C323" t="str">
            <v>DYRCZ</v>
          </cell>
          <cell r="D323" t="str">
            <v>UKS Astra Wrocław</v>
          </cell>
          <cell r="E323">
            <v>36836</v>
          </cell>
        </row>
        <row r="324">
          <cell r="A324" t="str">
            <v>D5052</v>
          </cell>
          <cell r="B324" t="str">
            <v>Patrycja</v>
          </cell>
          <cell r="C324" t="str">
            <v>DOMAŃSKA</v>
          </cell>
          <cell r="D324" t="str">
            <v>----</v>
          </cell>
          <cell r="E324">
            <v>36768</v>
          </cell>
        </row>
        <row r="325">
          <cell r="A325" t="str">
            <v>D5062</v>
          </cell>
          <cell r="B325" t="str">
            <v>Emilia</v>
          </cell>
          <cell r="C325" t="str">
            <v>DRĄGOWSKA</v>
          </cell>
          <cell r="D325" t="str">
            <v>UKS Hubal Białystok</v>
          </cell>
          <cell r="E325">
            <v>37109</v>
          </cell>
        </row>
        <row r="326">
          <cell r="A326" t="str">
            <v>D5078</v>
          </cell>
          <cell r="B326" t="str">
            <v>Kamila</v>
          </cell>
          <cell r="C326" t="str">
            <v>DĄBROWSKA</v>
          </cell>
          <cell r="D326" t="str">
            <v>UKS Badminton Stare Babice</v>
          </cell>
          <cell r="E326">
            <v>36535</v>
          </cell>
        </row>
        <row r="327">
          <cell r="A327" t="str">
            <v>D5085</v>
          </cell>
          <cell r="B327" t="str">
            <v>Karol</v>
          </cell>
          <cell r="C327" t="str">
            <v>DULAK</v>
          </cell>
          <cell r="D327" t="str">
            <v>UMKS Junis Szczucin</v>
          </cell>
          <cell r="E327">
            <v>37306</v>
          </cell>
        </row>
        <row r="328">
          <cell r="A328" t="str">
            <v>D5106</v>
          </cell>
          <cell r="B328" t="str">
            <v>Bogusław</v>
          </cell>
          <cell r="C328" t="str">
            <v>DOMINIKOWSKI</v>
          </cell>
          <cell r="D328" t="str">
            <v>----</v>
          </cell>
          <cell r="E328">
            <v>23328</v>
          </cell>
        </row>
        <row r="329">
          <cell r="A329" t="str">
            <v>D5143</v>
          </cell>
          <cell r="B329" t="str">
            <v>Wojciech</v>
          </cell>
          <cell r="C329" t="str">
            <v>DRANIKOWSKI</v>
          </cell>
          <cell r="D329" t="str">
            <v>UKS Kopernik Słupca</v>
          </cell>
          <cell r="E329">
            <v>36865</v>
          </cell>
        </row>
        <row r="330">
          <cell r="A330" t="str">
            <v>D5217</v>
          </cell>
          <cell r="B330" t="str">
            <v>Dominika</v>
          </cell>
          <cell r="C330" t="str">
            <v>DZIDA</v>
          </cell>
          <cell r="D330" t="str">
            <v>SKB Suwałki</v>
          </cell>
          <cell r="E330">
            <v>37164</v>
          </cell>
        </row>
        <row r="331">
          <cell r="A331" t="str">
            <v>D5240</v>
          </cell>
          <cell r="B331" t="str">
            <v>Jakub</v>
          </cell>
          <cell r="C331" t="str">
            <v>DZIENIS</v>
          </cell>
          <cell r="D331" t="str">
            <v>UKS Ząbkowice Dąbrowa Górn.</v>
          </cell>
          <cell r="E331">
            <v>36196</v>
          </cell>
        </row>
        <row r="332">
          <cell r="A332" t="str">
            <v>D5251</v>
          </cell>
          <cell r="B332" t="str">
            <v>Tomasz</v>
          </cell>
          <cell r="C332" t="str">
            <v>DĄBEK</v>
          </cell>
          <cell r="D332" t="str">
            <v>----</v>
          </cell>
          <cell r="E332">
            <v>33153</v>
          </cell>
        </row>
        <row r="333">
          <cell r="A333" t="str">
            <v>D5257</v>
          </cell>
          <cell r="B333" t="str">
            <v>Izabela</v>
          </cell>
          <cell r="C333" t="str">
            <v>DUDZIAK</v>
          </cell>
          <cell r="D333" t="str">
            <v>UMKS Dubiecko</v>
          </cell>
          <cell r="E333">
            <v>37039</v>
          </cell>
        </row>
        <row r="334">
          <cell r="A334" t="str">
            <v>D5258</v>
          </cell>
          <cell r="B334" t="str">
            <v>Aleksandra</v>
          </cell>
          <cell r="C334" t="str">
            <v>DUDZIAK</v>
          </cell>
          <cell r="D334" t="str">
            <v>UMKS Dubiecko</v>
          </cell>
          <cell r="E334">
            <v>36636</v>
          </cell>
        </row>
        <row r="335">
          <cell r="A335" t="str">
            <v>D5265</v>
          </cell>
          <cell r="B335" t="str">
            <v>Aleksandra</v>
          </cell>
          <cell r="C335" t="str">
            <v>DEMSKA</v>
          </cell>
          <cell r="D335" t="str">
            <v>KS Match Point Ślęza</v>
          </cell>
          <cell r="E335">
            <v>36458</v>
          </cell>
        </row>
        <row r="336">
          <cell r="A336" t="str">
            <v>D5295</v>
          </cell>
          <cell r="B336" t="str">
            <v>Wiktoria</v>
          </cell>
          <cell r="C336" t="str">
            <v>DUDZIC</v>
          </cell>
          <cell r="D336" t="str">
            <v>UKS KSBad Kraków</v>
          </cell>
          <cell r="E336">
            <v>36679</v>
          </cell>
        </row>
        <row r="337">
          <cell r="A337" t="str">
            <v>D5336</v>
          </cell>
          <cell r="B337" t="str">
            <v>Artur</v>
          </cell>
          <cell r="C337" t="str">
            <v>DUDZIAK</v>
          </cell>
          <cell r="D337" t="str">
            <v>UMKS Dubiecko</v>
          </cell>
          <cell r="E337">
            <v>36178</v>
          </cell>
        </row>
        <row r="338">
          <cell r="A338" t="str">
            <v>D5343</v>
          </cell>
          <cell r="B338" t="str">
            <v>Jarosław</v>
          </cell>
          <cell r="C338" t="str">
            <v>DEREWIECKI</v>
          </cell>
          <cell r="D338" t="str">
            <v>UKS Kiko Zamość</v>
          </cell>
          <cell r="E338">
            <v>37154</v>
          </cell>
        </row>
        <row r="339">
          <cell r="A339" t="str">
            <v>D5371</v>
          </cell>
          <cell r="B339" t="str">
            <v>Szymon</v>
          </cell>
          <cell r="C339" t="str">
            <v>DENKIEWICZ</v>
          </cell>
          <cell r="D339" t="str">
            <v>UKS Kiko Zamość</v>
          </cell>
          <cell r="E339">
            <v>36397</v>
          </cell>
        </row>
        <row r="340">
          <cell r="A340" t="str">
            <v>D5381</v>
          </cell>
          <cell r="B340" t="str">
            <v>Wojciech</v>
          </cell>
          <cell r="C340" t="str">
            <v>DULĘBA</v>
          </cell>
          <cell r="D340" t="str">
            <v>MKS Orlicz Suchedniów</v>
          </cell>
          <cell r="E340">
            <v>36229</v>
          </cell>
        </row>
        <row r="341">
          <cell r="A341" t="str">
            <v>D5425</v>
          </cell>
          <cell r="B341" t="str">
            <v>Adam</v>
          </cell>
          <cell r="C341" t="str">
            <v>DZIEDZIC</v>
          </cell>
          <cell r="D341" t="str">
            <v>KS Chojnik Jelenia Góra</v>
          </cell>
          <cell r="E341">
            <v>34957</v>
          </cell>
        </row>
        <row r="342">
          <cell r="A342" t="str">
            <v>D5430</v>
          </cell>
          <cell r="B342" t="str">
            <v>Weronika</v>
          </cell>
          <cell r="C342" t="str">
            <v>DEMKÓW</v>
          </cell>
          <cell r="D342" t="str">
            <v>UKS 2 Sobótka</v>
          </cell>
          <cell r="E342">
            <v>37320</v>
          </cell>
        </row>
        <row r="343">
          <cell r="A343" t="str">
            <v>D5431</v>
          </cell>
          <cell r="B343" t="str">
            <v>Szymon</v>
          </cell>
          <cell r="C343" t="str">
            <v>DEMKÓW</v>
          </cell>
          <cell r="D343" t="str">
            <v>UKS 2 Sobótka</v>
          </cell>
          <cell r="E343">
            <v>36500</v>
          </cell>
        </row>
        <row r="344">
          <cell r="A344" t="str">
            <v>D5432</v>
          </cell>
          <cell r="B344" t="str">
            <v>Barbara</v>
          </cell>
          <cell r="C344" t="str">
            <v>DYRCZ</v>
          </cell>
          <cell r="D344" t="str">
            <v>UKS 2 Sobótka</v>
          </cell>
          <cell r="E344">
            <v>36382</v>
          </cell>
        </row>
        <row r="345">
          <cell r="A345" t="str">
            <v>D5471</v>
          </cell>
          <cell r="B345" t="str">
            <v>Dawid</v>
          </cell>
          <cell r="C345" t="str">
            <v>DZIURSKI</v>
          </cell>
          <cell r="D345" t="str">
            <v>SLKS Tramp Orneta</v>
          </cell>
          <cell r="E345">
            <v>37519</v>
          </cell>
        </row>
        <row r="346">
          <cell r="A346" t="str">
            <v>D5491</v>
          </cell>
          <cell r="B346" t="str">
            <v>Grzegorz</v>
          </cell>
          <cell r="C346" t="str">
            <v>DĄBROWSKI</v>
          </cell>
          <cell r="D346" t="str">
            <v>----</v>
          </cell>
          <cell r="E346">
            <v>28180</v>
          </cell>
        </row>
        <row r="347">
          <cell r="A347" t="str">
            <v>D5494</v>
          </cell>
          <cell r="B347" t="str">
            <v>Leszek</v>
          </cell>
          <cell r="C347" t="str">
            <v>DZIEDZIC</v>
          </cell>
          <cell r="D347" t="str">
            <v>KB Vol-Trick Kępno</v>
          </cell>
          <cell r="E347">
            <v>26249</v>
          </cell>
        </row>
        <row r="348">
          <cell r="A348" t="str">
            <v>D5509</v>
          </cell>
          <cell r="B348" t="str">
            <v>Zbigniew</v>
          </cell>
          <cell r="C348" t="str">
            <v>DOLATA</v>
          </cell>
          <cell r="D348" t="str">
            <v>----</v>
          </cell>
          <cell r="E348">
            <v>24077</v>
          </cell>
        </row>
        <row r="349">
          <cell r="A349" t="str">
            <v>D5547</v>
          </cell>
          <cell r="B349" t="str">
            <v>Weronika</v>
          </cell>
          <cell r="C349" t="str">
            <v>DOMAŃSKA</v>
          </cell>
          <cell r="D349" t="str">
            <v>AZSAGH Kraków</v>
          </cell>
          <cell r="E349">
            <v>37273</v>
          </cell>
        </row>
        <row r="350">
          <cell r="A350" t="str">
            <v>D5571</v>
          </cell>
          <cell r="B350" t="str">
            <v>Dominik</v>
          </cell>
          <cell r="C350" t="str">
            <v>DADEJ</v>
          </cell>
          <cell r="D350" t="str">
            <v>PMKS Chrobry Piotrowice</v>
          </cell>
          <cell r="E350">
            <v>37365</v>
          </cell>
        </row>
        <row r="351">
          <cell r="A351" t="str">
            <v>D5587</v>
          </cell>
          <cell r="B351" t="str">
            <v>Dominik</v>
          </cell>
          <cell r="C351" t="str">
            <v>DĘBIŃSKI</v>
          </cell>
          <cell r="D351" t="str">
            <v>UKS Kiko Zamość</v>
          </cell>
          <cell r="E351">
            <v>36785</v>
          </cell>
        </row>
        <row r="352">
          <cell r="A352" t="str">
            <v>D5608</v>
          </cell>
          <cell r="B352" t="str">
            <v>Karolina</v>
          </cell>
          <cell r="C352" t="str">
            <v>DROZDOWSKA</v>
          </cell>
          <cell r="D352" t="str">
            <v>UKSB Volant Mielec</v>
          </cell>
          <cell r="E352">
            <v>37090</v>
          </cell>
        </row>
        <row r="353">
          <cell r="A353" t="str">
            <v>D5611</v>
          </cell>
          <cell r="B353" t="str">
            <v>Agnieszka</v>
          </cell>
          <cell r="C353" t="str">
            <v>DZIEJARSKA</v>
          </cell>
          <cell r="D353" t="str">
            <v>UKS Dwójka Wesoła</v>
          </cell>
          <cell r="E353">
            <v>37512</v>
          </cell>
        </row>
        <row r="354">
          <cell r="A354" t="str">
            <v>D5616</v>
          </cell>
          <cell r="B354" t="str">
            <v>Tomasz</v>
          </cell>
          <cell r="C354" t="str">
            <v>DROŻDŻAK</v>
          </cell>
          <cell r="D354" t="str">
            <v>AZSAGH Kraków</v>
          </cell>
          <cell r="E354">
            <v>25649</v>
          </cell>
        </row>
        <row r="355">
          <cell r="A355" t="str">
            <v>D5617</v>
          </cell>
          <cell r="B355" t="str">
            <v>Patryk</v>
          </cell>
          <cell r="C355" t="str">
            <v>DRUŚ</v>
          </cell>
          <cell r="D355" t="str">
            <v>UKS 70 Płock</v>
          </cell>
          <cell r="E355">
            <v>36869</v>
          </cell>
        </row>
        <row r="356">
          <cell r="A356" t="str">
            <v>D5619</v>
          </cell>
          <cell r="B356" t="str">
            <v>Paweł</v>
          </cell>
          <cell r="C356" t="str">
            <v>DOLIBÓG</v>
          </cell>
          <cell r="D356" t="str">
            <v>----</v>
          </cell>
          <cell r="E356">
            <v>37458</v>
          </cell>
        </row>
        <row r="357">
          <cell r="A357" t="str">
            <v>D5642</v>
          </cell>
          <cell r="B357" t="str">
            <v>Maria</v>
          </cell>
          <cell r="C357" t="str">
            <v>DZIEDZIC</v>
          </cell>
          <cell r="D357" t="str">
            <v>UKS Sokół Ropczyce</v>
          </cell>
          <cell r="E357">
            <v>37112</v>
          </cell>
        </row>
        <row r="358">
          <cell r="A358" t="str">
            <v>D5646</v>
          </cell>
          <cell r="B358" t="str">
            <v>Adrian</v>
          </cell>
          <cell r="C358" t="str">
            <v>DZIEKAN</v>
          </cell>
          <cell r="D358" t="str">
            <v>UKSB Volant Mielec</v>
          </cell>
          <cell r="E358">
            <v>37013</v>
          </cell>
        </row>
        <row r="359">
          <cell r="A359" t="str">
            <v>D5718</v>
          </cell>
          <cell r="B359" t="str">
            <v>Wiktoria</v>
          </cell>
          <cell r="C359" t="str">
            <v>DROŃ</v>
          </cell>
          <cell r="D359" t="str">
            <v>LUKS Badminton Choroszcz</v>
          </cell>
          <cell r="E359">
            <v>38031</v>
          </cell>
        </row>
        <row r="360">
          <cell r="A360" t="str">
            <v>D5753</v>
          </cell>
          <cell r="B360" t="str">
            <v>Dawid</v>
          </cell>
          <cell r="C360" t="str">
            <v>DĘBICKI</v>
          </cell>
          <cell r="D360" t="str">
            <v>UKS Kiko Zamość</v>
          </cell>
          <cell r="E360">
            <v>37515</v>
          </cell>
        </row>
        <row r="361">
          <cell r="A361" t="str">
            <v>D5782</v>
          </cell>
          <cell r="B361" t="str">
            <v>Arkadiusz</v>
          </cell>
          <cell r="C361" t="str">
            <v>DYDYŃSKI</v>
          </cell>
          <cell r="D361" t="str">
            <v>UKS Orbitek Straszęcin</v>
          </cell>
          <cell r="E361">
            <v>38384</v>
          </cell>
        </row>
        <row r="362">
          <cell r="A362" t="str">
            <v>D5786</v>
          </cell>
          <cell r="B362" t="str">
            <v>Martin</v>
          </cell>
          <cell r="C362" t="str">
            <v>DYDO</v>
          </cell>
          <cell r="D362" t="str">
            <v>UKS Orbitek Straszęcin</v>
          </cell>
          <cell r="E362">
            <v>36777</v>
          </cell>
        </row>
        <row r="363">
          <cell r="A363" t="str">
            <v>D5795</v>
          </cell>
          <cell r="B363" t="str">
            <v>Wiktor</v>
          </cell>
          <cell r="C363" t="str">
            <v>DYRCZ</v>
          </cell>
          <cell r="D363" t="str">
            <v>UKS 2 Sobótka</v>
          </cell>
          <cell r="E363">
            <v>37277</v>
          </cell>
        </row>
        <row r="364">
          <cell r="A364" t="str">
            <v>D5802</v>
          </cell>
          <cell r="B364" t="str">
            <v>Katarzyna</v>
          </cell>
          <cell r="C364" t="str">
            <v>DŁUGOSZ</v>
          </cell>
          <cell r="D364" t="str">
            <v>UKS Iskra Babimost</v>
          </cell>
          <cell r="E364">
            <v>37272</v>
          </cell>
        </row>
        <row r="365">
          <cell r="A365" t="str">
            <v>D5803</v>
          </cell>
          <cell r="B365" t="str">
            <v>Amelia</v>
          </cell>
          <cell r="C365" t="str">
            <v>DRAGA</v>
          </cell>
          <cell r="D365" t="str">
            <v>UKS Iskra Babimost</v>
          </cell>
          <cell r="E365">
            <v>37469</v>
          </cell>
        </row>
        <row r="366">
          <cell r="A366" t="str">
            <v>D5860</v>
          </cell>
          <cell r="B366" t="str">
            <v>Kornel</v>
          </cell>
          <cell r="C366" t="str">
            <v>DAHLKE</v>
          </cell>
          <cell r="D366" t="str">
            <v>----</v>
          </cell>
          <cell r="E366">
            <v>36973</v>
          </cell>
        </row>
        <row r="367">
          <cell r="A367" t="str">
            <v>D5865</v>
          </cell>
          <cell r="B367" t="str">
            <v>Jakub</v>
          </cell>
          <cell r="C367" t="str">
            <v>DUDZIAK</v>
          </cell>
          <cell r="D367" t="str">
            <v>UMKS Dubiecko</v>
          </cell>
          <cell r="E367">
            <v>37513</v>
          </cell>
        </row>
        <row r="368">
          <cell r="A368" t="str">
            <v>E3945</v>
          </cell>
          <cell r="B368" t="str">
            <v>Anna</v>
          </cell>
          <cell r="C368" t="str">
            <v>EFREMOVA</v>
          </cell>
          <cell r="D368" t="str">
            <v>AZSAGH Kraków</v>
          </cell>
          <cell r="E368">
            <v>29623</v>
          </cell>
        </row>
        <row r="369">
          <cell r="A369" t="str">
            <v>E4320</v>
          </cell>
          <cell r="B369" t="str">
            <v>Franciszek</v>
          </cell>
          <cell r="C369" t="str">
            <v>EBERT</v>
          </cell>
          <cell r="D369" t="str">
            <v>KS Hubertus Zalesie Górne</v>
          </cell>
          <cell r="E369">
            <v>36437</v>
          </cell>
        </row>
        <row r="370">
          <cell r="A370" t="str">
            <v>E4898</v>
          </cell>
          <cell r="B370" t="str">
            <v>Dominik</v>
          </cell>
          <cell r="C370" t="str">
            <v>ESKA</v>
          </cell>
          <cell r="D370" t="str">
            <v>MUKBMDK Płock</v>
          </cell>
          <cell r="E370">
            <v>36691</v>
          </cell>
        </row>
        <row r="371">
          <cell r="A371" t="str">
            <v>F0112</v>
          </cell>
          <cell r="B371" t="str">
            <v>Joanna</v>
          </cell>
          <cell r="C371" t="str">
            <v>FORYŚ</v>
          </cell>
          <cell r="D371" t="str">
            <v>----</v>
          </cell>
          <cell r="E371">
            <v>28992</v>
          </cell>
        </row>
        <row r="372">
          <cell r="A372" t="str">
            <v>F0973</v>
          </cell>
          <cell r="B372" t="str">
            <v>Marlena</v>
          </cell>
          <cell r="C372" t="str">
            <v>FLIS</v>
          </cell>
          <cell r="D372" t="str">
            <v>SKB Piast Słupsk</v>
          </cell>
          <cell r="E372">
            <v>32495</v>
          </cell>
        </row>
        <row r="373">
          <cell r="A373" t="str">
            <v>F2400</v>
          </cell>
          <cell r="B373" t="str">
            <v>Marta</v>
          </cell>
          <cell r="C373" t="str">
            <v>FALKOWSKA</v>
          </cell>
          <cell r="D373" t="str">
            <v>SKB Piast Słupsk</v>
          </cell>
          <cell r="E373">
            <v>34061</v>
          </cell>
        </row>
        <row r="374">
          <cell r="A374" t="str">
            <v>F2622</v>
          </cell>
          <cell r="B374" t="str">
            <v>Maciej</v>
          </cell>
          <cell r="C374" t="str">
            <v>FIJAŁKOWSKI</v>
          </cell>
          <cell r="D374" t="str">
            <v>SLKS Tramp Orneta</v>
          </cell>
          <cell r="E374">
            <v>34002</v>
          </cell>
        </row>
        <row r="375">
          <cell r="A375" t="str">
            <v>F3305</v>
          </cell>
          <cell r="B375" t="str">
            <v>Tomasz</v>
          </cell>
          <cell r="C375" t="str">
            <v>FRAŚ</v>
          </cell>
          <cell r="D375" t="str">
            <v>MKS Spartakus Niepołomice</v>
          </cell>
          <cell r="E375">
            <v>35194</v>
          </cell>
        </row>
        <row r="376">
          <cell r="A376" t="str">
            <v>F3613</v>
          </cell>
          <cell r="B376" t="str">
            <v>Sylwia</v>
          </cell>
          <cell r="C376" t="str">
            <v>FALKOWSKA</v>
          </cell>
          <cell r="D376" t="str">
            <v>UKS Kometa Sianów</v>
          </cell>
          <cell r="E376">
            <v>34852</v>
          </cell>
        </row>
        <row r="377">
          <cell r="A377" t="str">
            <v>F3716</v>
          </cell>
          <cell r="B377" t="str">
            <v>Wojciech</v>
          </cell>
          <cell r="C377" t="str">
            <v>FABISIAK</v>
          </cell>
          <cell r="D377" t="str">
            <v>ŚKB Harcownik Warszawa</v>
          </cell>
          <cell r="E377">
            <v>36213</v>
          </cell>
        </row>
        <row r="378">
          <cell r="A378" t="str">
            <v>F3727</v>
          </cell>
          <cell r="B378" t="str">
            <v>Tobiasz</v>
          </cell>
          <cell r="C378" t="str">
            <v>FLACZYŃSKI</v>
          </cell>
          <cell r="D378" t="str">
            <v>LUKS Jedynka Częstochowa</v>
          </cell>
          <cell r="E378">
            <v>35234</v>
          </cell>
        </row>
        <row r="379">
          <cell r="A379" t="str">
            <v>F3775</v>
          </cell>
          <cell r="B379" t="str">
            <v>Bartosz</v>
          </cell>
          <cell r="C379" t="str">
            <v>FRONTCZAK</v>
          </cell>
          <cell r="D379" t="str">
            <v>UKS Orkan Przeźmierowo</v>
          </cell>
          <cell r="E379">
            <v>36525</v>
          </cell>
        </row>
        <row r="380">
          <cell r="A380" t="str">
            <v>F3777</v>
          </cell>
          <cell r="B380" t="str">
            <v>Aleksandra</v>
          </cell>
          <cell r="C380" t="str">
            <v>FELSKA</v>
          </cell>
          <cell r="D380" t="str">
            <v>UKS Orkan Przeźmierowo</v>
          </cell>
          <cell r="E380">
            <v>36442</v>
          </cell>
        </row>
        <row r="381">
          <cell r="A381" t="str">
            <v>F3973</v>
          </cell>
          <cell r="B381" t="str">
            <v>Przemysław</v>
          </cell>
          <cell r="C381" t="str">
            <v>FRONTCZAK</v>
          </cell>
          <cell r="D381" t="str">
            <v>KS Stal Sulęcin</v>
          </cell>
          <cell r="E381">
            <v>35538</v>
          </cell>
        </row>
        <row r="382">
          <cell r="A382" t="str">
            <v>F4048</v>
          </cell>
          <cell r="B382" t="str">
            <v>Konrad</v>
          </cell>
          <cell r="C382" t="str">
            <v>FRĄTCZAK</v>
          </cell>
          <cell r="D382" t="str">
            <v>UKS Iskra Sarbice</v>
          </cell>
          <cell r="E382">
            <v>35463</v>
          </cell>
        </row>
        <row r="383">
          <cell r="A383" t="str">
            <v>F4080</v>
          </cell>
          <cell r="B383" t="str">
            <v>Eliza</v>
          </cell>
          <cell r="C383" t="str">
            <v>FALKIEWICZ</v>
          </cell>
          <cell r="D383" t="str">
            <v>UKS 70 Płock</v>
          </cell>
          <cell r="E383">
            <v>34941</v>
          </cell>
        </row>
        <row r="384">
          <cell r="A384" t="str">
            <v>F4107</v>
          </cell>
          <cell r="B384" t="str">
            <v>Karolina</v>
          </cell>
          <cell r="C384" t="str">
            <v>FORELLE</v>
          </cell>
          <cell r="D384" t="str">
            <v>UKS Iskra Babimost</v>
          </cell>
          <cell r="E384">
            <v>35513</v>
          </cell>
        </row>
        <row r="385">
          <cell r="A385" t="str">
            <v>F4130</v>
          </cell>
          <cell r="B385" t="str">
            <v>Fryderyka</v>
          </cell>
          <cell r="C385" t="str">
            <v>FALANDYSZ</v>
          </cell>
          <cell r="D385" t="str">
            <v>ŚKB Harcownik Warszawa</v>
          </cell>
          <cell r="E385">
            <v>33905</v>
          </cell>
        </row>
        <row r="386">
          <cell r="A386" t="str">
            <v>F4256</v>
          </cell>
          <cell r="B386" t="str">
            <v>Kacper</v>
          </cell>
          <cell r="C386" t="str">
            <v>FRYSZCZYN</v>
          </cell>
          <cell r="D386" t="str">
            <v>KS Hubertus Zalesie Górne</v>
          </cell>
          <cell r="E386">
            <v>35701</v>
          </cell>
        </row>
        <row r="387">
          <cell r="A387" t="str">
            <v>F4339</v>
          </cell>
          <cell r="B387" t="str">
            <v>Martyna</v>
          </cell>
          <cell r="C387" t="str">
            <v>FILIPIAK</v>
          </cell>
          <cell r="D387" t="str">
            <v>MLKS Solec Kuj.</v>
          </cell>
          <cell r="E387">
            <v>36202</v>
          </cell>
        </row>
        <row r="388">
          <cell r="A388" t="str">
            <v>F4371</v>
          </cell>
          <cell r="B388" t="str">
            <v>Agnieszka</v>
          </cell>
          <cell r="C388" t="str">
            <v>FORYTA</v>
          </cell>
          <cell r="D388" t="str">
            <v>STB Energia Lubliniec</v>
          </cell>
          <cell r="E388">
            <v>36788</v>
          </cell>
        </row>
        <row r="389">
          <cell r="A389" t="str">
            <v>F4535</v>
          </cell>
          <cell r="B389" t="str">
            <v>Elżbieta</v>
          </cell>
          <cell r="C389" t="str">
            <v>FULARCZYK</v>
          </cell>
          <cell r="D389" t="str">
            <v>----</v>
          </cell>
          <cell r="E389">
            <v>24249</v>
          </cell>
        </row>
        <row r="390">
          <cell r="A390" t="str">
            <v>F4549</v>
          </cell>
          <cell r="B390" t="str">
            <v>Sandra</v>
          </cell>
          <cell r="C390" t="str">
            <v>FRYCZ</v>
          </cell>
          <cell r="D390" t="str">
            <v>MKB Lednik Miastko</v>
          </cell>
          <cell r="E390">
            <v>36449</v>
          </cell>
        </row>
        <row r="391">
          <cell r="A391" t="str">
            <v>F4551</v>
          </cell>
          <cell r="B391" t="str">
            <v>Grzegorz</v>
          </cell>
          <cell r="C391" t="str">
            <v>FRAŚ</v>
          </cell>
          <cell r="D391" t="str">
            <v>MKS Spartakus Niepołomice</v>
          </cell>
          <cell r="E391">
            <v>36348</v>
          </cell>
        </row>
        <row r="392">
          <cell r="A392" t="str">
            <v>F4625</v>
          </cell>
          <cell r="B392" t="str">
            <v>Marcin</v>
          </cell>
          <cell r="C392" t="str">
            <v>FEDOROWICZ</v>
          </cell>
          <cell r="D392" t="str">
            <v>KS Masovia Płock</v>
          </cell>
          <cell r="E392">
            <v>36132</v>
          </cell>
        </row>
        <row r="393">
          <cell r="A393" t="str">
            <v>F4652</v>
          </cell>
          <cell r="B393" t="str">
            <v>Kamil</v>
          </cell>
          <cell r="C393" t="str">
            <v>FRĄTCZAK</v>
          </cell>
          <cell r="D393" t="str">
            <v>UKS Iskra Sarbice</v>
          </cell>
          <cell r="E393">
            <v>36808</v>
          </cell>
        </row>
        <row r="394">
          <cell r="A394" t="str">
            <v>F4774</v>
          </cell>
          <cell r="B394" t="str">
            <v>Dariusz</v>
          </cell>
          <cell r="C394" t="str">
            <v>FLASIŃSKI</v>
          </cell>
          <cell r="D394" t="str">
            <v>LUKS Jedynka Częstochowa</v>
          </cell>
          <cell r="E394">
            <v>35358</v>
          </cell>
        </row>
        <row r="395">
          <cell r="A395" t="str">
            <v>F4799</v>
          </cell>
          <cell r="B395" t="str">
            <v>Adrianna</v>
          </cell>
          <cell r="C395" t="str">
            <v>FILIPIAK</v>
          </cell>
          <cell r="D395" t="str">
            <v>MLKS Solec Kuj.</v>
          </cell>
          <cell r="E395">
            <v>37108</v>
          </cell>
        </row>
        <row r="396">
          <cell r="A396" t="str">
            <v>F4827</v>
          </cell>
          <cell r="B396" t="str">
            <v>Jakub</v>
          </cell>
          <cell r="C396" t="str">
            <v>FIRLUS</v>
          </cell>
          <cell r="D396" t="str">
            <v>----</v>
          </cell>
          <cell r="E396">
            <v>29097</v>
          </cell>
        </row>
        <row r="397">
          <cell r="A397" t="str">
            <v>F4865</v>
          </cell>
          <cell r="B397" t="str">
            <v>Kamila</v>
          </cell>
          <cell r="C397" t="str">
            <v>FRONTCZAK</v>
          </cell>
          <cell r="D397" t="str">
            <v>MKS Orlicz Suchedniów</v>
          </cell>
          <cell r="E397">
            <v>36910</v>
          </cell>
        </row>
        <row r="398">
          <cell r="A398" t="str">
            <v>F4869</v>
          </cell>
          <cell r="B398" t="str">
            <v>Maurycy</v>
          </cell>
          <cell r="C398" t="str">
            <v>FRANCZUK</v>
          </cell>
          <cell r="D398" t="str">
            <v>MMKS Gdańsk</v>
          </cell>
          <cell r="E398">
            <v>36738</v>
          </cell>
        </row>
        <row r="399">
          <cell r="A399" t="str">
            <v>F4870</v>
          </cell>
          <cell r="B399" t="str">
            <v>Marcelina</v>
          </cell>
          <cell r="C399" t="str">
            <v>FRANCZUK</v>
          </cell>
          <cell r="D399" t="str">
            <v>MMKS Gdańsk</v>
          </cell>
          <cell r="E399">
            <v>37317</v>
          </cell>
        </row>
        <row r="400">
          <cell r="A400" t="str">
            <v>F4879</v>
          </cell>
          <cell r="B400" t="str">
            <v>Filip</v>
          </cell>
          <cell r="C400" t="str">
            <v>FALTYNOWSKI</v>
          </cell>
          <cell r="D400" t="str">
            <v>KKS Warmia Olsztyn</v>
          </cell>
          <cell r="E400">
            <v>36869</v>
          </cell>
        </row>
        <row r="401">
          <cell r="A401" t="str">
            <v>F4888</v>
          </cell>
          <cell r="B401" t="str">
            <v>Jarosław</v>
          </cell>
          <cell r="C401" t="str">
            <v>FIJAŁKOWSKI</v>
          </cell>
          <cell r="D401" t="str">
            <v>UKSB Milenium Warszawa</v>
          </cell>
          <cell r="E401">
            <v>37429</v>
          </cell>
        </row>
        <row r="402">
          <cell r="A402" t="str">
            <v>F4890</v>
          </cell>
          <cell r="B402" t="str">
            <v>Adam</v>
          </cell>
          <cell r="C402" t="str">
            <v>FORNALCZYK</v>
          </cell>
          <cell r="D402" t="str">
            <v>KS Wesoła Warszawa</v>
          </cell>
          <cell r="E402">
            <v>36914</v>
          </cell>
        </row>
        <row r="403">
          <cell r="A403" t="str">
            <v>F4959</v>
          </cell>
          <cell r="B403" t="str">
            <v>Danuta</v>
          </cell>
          <cell r="C403" t="str">
            <v>FORYTA</v>
          </cell>
          <cell r="D403" t="str">
            <v>STB Energia Lubliniec</v>
          </cell>
          <cell r="E403">
            <v>24938</v>
          </cell>
        </row>
        <row r="404">
          <cell r="A404" t="str">
            <v>F5060</v>
          </cell>
          <cell r="B404" t="str">
            <v>Kacper</v>
          </cell>
          <cell r="C404" t="str">
            <v>FILAS</v>
          </cell>
          <cell r="D404" t="str">
            <v>UKS 70 Płock</v>
          </cell>
          <cell r="E404">
            <v>36087</v>
          </cell>
        </row>
        <row r="405">
          <cell r="A405" t="str">
            <v>F5086</v>
          </cell>
          <cell r="B405" t="str">
            <v>Adrian</v>
          </cell>
          <cell r="C405" t="str">
            <v>FALKIEWICZ</v>
          </cell>
          <cell r="D405" t="str">
            <v>UKS 70 Płock</v>
          </cell>
          <cell r="E405">
            <v>35825</v>
          </cell>
        </row>
        <row r="406">
          <cell r="A406" t="str">
            <v>F5157</v>
          </cell>
          <cell r="B406" t="str">
            <v>Karolina</v>
          </cell>
          <cell r="C406" t="str">
            <v>FREY</v>
          </cell>
          <cell r="D406" t="str">
            <v>KS Wesoła Warszawa</v>
          </cell>
          <cell r="E406">
            <v>35276</v>
          </cell>
        </row>
        <row r="407">
          <cell r="A407" t="str">
            <v>F5212</v>
          </cell>
          <cell r="B407" t="str">
            <v>Gabriela</v>
          </cell>
          <cell r="C407" t="str">
            <v>FABER</v>
          </cell>
          <cell r="D407" t="str">
            <v>UKS Arka Umieszcz</v>
          </cell>
          <cell r="E407">
            <v>36546</v>
          </cell>
        </row>
        <row r="408">
          <cell r="A408" t="str">
            <v>F5378</v>
          </cell>
          <cell r="B408" t="str">
            <v>Alicja</v>
          </cell>
          <cell r="C408" t="str">
            <v>FITAS</v>
          </cell>
          <cell r="D408" t="str">
            <v>MKS Orlicz Suchedniów</v>
          </cell>
          <cell r="E408">
            <v>36917</v>
          </cell>
        </row>
        <row r="409">
          <cell r="A409" t="str">
            <v>F5435</v>
          </cell>
          <cell r="B409" t="str">
            <v>Mateusz</v>
          </cell>
          <cell r="C409" t="str">
            <v>FĄFARA</v>
          </cell>
          <cell r="D409" t="str">
            <v>ULKS Łączna</v>
          </cell>
          <cell r="E409">
            <v>37228</v>
          </cell>
        </row>
        <row r="410">
          <cell r="A410" t="str">
            <v>F5436</v>
          </cell>
          <cell r="B410" t="str">
            <v>Damian</v>
          </cell>
          <cell r="C410" t="str">
            <v>FĄFARA</v>
          </cell>
          <cell r="D410" t="str">
            <v>ULKS Łączna</v>
          </cell>
          <cell r="E410">
            <v>36351</v>
          </cell>
        </row>
        <row r="411">
          <cell r="A411" t="str">
            <v>F5437</v>
          </cell>
          <cell r="B411" t="str">
            <v>Dawid</v>
          </cell>
          <cell r="C411" t="str">
            <v>FĄFARA</v>
          </cell>
          <cell r="D411" t="str">
            <v>ULKS Łączna</v>
          </cell>
          <cell r="E411">
            <v>37229</v>
          </cell>
        </row>
        <row r="412">
          <cell r="A412" t="str">
            <v>F5754</v>
          </cell>
          <cell r="B412" t="str">
            <v>Kacper</v>
          </cell>
          <cell r="C412" t="str">
            <v>FLAK</v>
          </cell>
          <cell r="D412" t="str">
            <v>UKS Kiko Zamość</v>
          </cell>
          <cell r="E412">
            <v>37493</v>
          </cell>
        </row>
        <row r="413">
          <cell r="A413" t="str">
            <v>F5785</v>
          </cell>
          <cell r="B413" t="str">
            <v>Małgorzata</v>
          </cell>
          <cell r="C413" t="str">
            <v>FURGAŁ</v>
          </cell>
          <cell r="D413" t="str">
            <v>UKS Orbitek Straszęcin</v>
          </cell>
          <cell r="E413">
            <v>37750</v>
          </cell>
        </row>
        <row r="414">
          <cell r="A414" t="str">
            <v>F5824</v>
          </cell>
          <cell r="B414" t="str">
            <v>Aleksandra</v>
          </cell>
          <cell r="C414" t="str">
            <v>FABRYCY</v>
          </cell>
          <cell r="D414" t="str">
            <v>UKSB Milenium Warszawa</v>
          </cell>
          <cell r="E414">
            <v>37235</v>
          </cell>
        </row>
        <row r="415">
          <cell r="A415" t="str">
            <v>F5836</v>
          </cell>
          <cell r="B415" t="str">
            <v>Adam</v>
          </cell>
          <cell r="C415" t="str">
            <v>FILIPCZAK</v>
          </cell>
          <cell r="D415" t="str">
            <v>----</v>
          </cell>
          <cell r="E415">
            <v>37130</v>
          </cell>
        </row>
        <row r="416">
          <cell r="A416" t="str">
            <v>F5838</v>
          </cell>
          <cell r="B416" t="str">
            <v>Mateusz</v>
          </cell>
          <cell r="C416" t="str">
            <v>FEDOROWICZ</v>
          </cell>
          <cell r="D416" t="str">
            <v>----</v>
          </cell>
          <cell r="E416">
            <v>37816</v>
          </cell>
        </row>
        <row r="417">
          <cell r="A417" t="str">
            <v>G  06</v>
          </cell>
          <cell r="B417" t="str">
            <v>Katarzyna</v>
          </cell>
          <cell r="C417" t="str">
            <v>GARBACKA</v>
          </cell>
          <cell r="D417" t="str">
            <v>AZSUW Warszawa</v>
          </cell>
          <cell r="E417">
            <v>29390</v>
          </cell>
        </row>
        <row r="418">
          <cell r="A418" t="str">
            <v>G0113</v>
          </cell>
          <cell r="B418" t="str">
            <v>Dorota</v>
          </cell>
          <cell r="C418" t="str">
            <v>GRZEJDAK</v>
          </cell>
          <cell r="D418" t="str">
            <v>UKS Kometa Sianów</v>
          </cell>
          <cell r="E418">
            <v>24637</v>
          </cell>
        </row>
        <row r="419">
          <cell r="A419" t="str">
            <v>G0114</v>
          </cell>
          <cell r="B419" t="str">
            <v>Dominika</v>
          </cell>
          <cell r="C419" t="str">
            <v>GUZIK-PŁUCHOWSKA</v>
          </cell>
          <cell r="D419" t="str">
            <v>AZSAGH Kraków</v>
          </cell>
          <cell r="E419">
            <v>29174</v>
          </cell>
        </row>
        <row r="420">
          <cell r="A420" t="str">
            <v>G0172</v>
          </cell>
          <cell r="B420" t="str">
            <v>Leszek</v>
          </cell>
          <cell r="C420" t="str">
            <v>GASIK</v>
          </cell>
          <cell r="D420" t="str">
            <v>BKS Kolejarz Częstochowa</v>
          </cell>
          <cell r="E420">
            <v>28237</v>
          </cell>
        </row>
        <row r="421">
          <cell r="A421" t="str">
            <v>G0209</v>
          </cell>
          <cell r="B421" t="str">
            <v>Marek</v>
          </cell>
          <cell r="C421" t="str">
            <v>GAŁCZYŃSKI</v>
          </cell>
          <cell r="D421" t="str">
            <v>----</v>
          </cell>
          <cell r="E421">
            <v>25342</v>
          </cell>
        </row>
        <row r="422">
          <cell r="A422" t="str">
            <v>G0263</v>
          </cell>
          <cell r="B422" t="str">
            <v>Adam</v>
          </cell>
          <cell r="C422" t="str">
            <v>GRZESIAK</v>
          </cell>
          <cell r="D422" t="str">
            <v>OTB Lotka Ostrów Wlkp.</v>
          </cell>
          <cell r="E422">
            <v>27002</v>
          </cell>
        </row>
        <row r="423">
          <cell r="A423" t="str">
            <v>G0471</v>
          </cell>
          <cell r="B423" t="str">
            <v>Julita</v>
          </cell>
          <cell r="C423" t="str">
            <v>GRZEGORZEWSKA</v>
          </cell>
          <cell r="D423" t="str">
            <v>UKS Hubal Białystok</v>
          </cell>
          <cell r="E423">
            <v>31132</v>
          </cell>
        </row>
        <row r="424">
          <cell r="A424" t="str">
            <v>G0524</v>
          </cell>
          <cell r="B424" t="str">
            <v>Paweł</v>
          </cell>
          <cell r="C424" t="str">
            <v>GASZ</v>
          </cell>
          <cell r="D424" t="str">
            <v>----</v>
          </cell>
          <cell r="E424">
            <v>15515</v>
          </cell>
        </row>
        <row r="425">
          <cell r="A425" t="str">
            <v>G0612</v>
          </cell>
          <cell r="B425" t="str">
            <v>Andrzej</v>
          </cell>
          <cell r="C425" t="str">
            <v>GAJEWSKI</v>
          </cell>
          <cell r="D425" t="str">
            <v>----</v>
          </cell>
          <cell r="E425">
            <v>30015</v>
          </cell>
        </row>
        <row r="426">
          <cell r="A426" t="str">
            <v>G0886</v>
          </cell>
          <cell r="B426" t="str">
            <v>Dawid</v>
          </cell>
          <cell r="C426" t="str">
            <v>GĄSIOR</v>
          </cell>
          <cell r="D426" t="str">
            <v>UKS Orbitek Straszęcin</v>
          </cell>
          <cell r="E426">
            <v>31485</v>
          </cell>
        </row>
        <row r="427">
          <cell r="A427" t="str">
            <v>G0976</v>
          </cell>
          <cell r="B427" t="str">
            <v>Mariola</v>
          </cell>
          <cell r="C427" t="str">
            <v>GRZĄDZIELSKA</v>
          </cell>
          <cell r="D427" t="str">
            <v>SKB Piast Słupsk</v>
          </cell>
          <cell r="E427">
            <v>32228</v>
          </cell>
        </row>
        <row r="428">
          <cell r="A428" t="str">
            <v>G1054</v>
          </cell>
          <cell r="B428" t="str">
            <v>Emilia</v>
          </cell>
          <cell r="C428" t="str">
            <v>GOLDWASSER</v>
          </cell>
          <cell r="D428" t="str">
            <v>UKS 2 Sobótka</v>
          </cell>
          <cell r="E428">
            <v>33000</v>
          </cell>
        </row>
        <row r="429">
          <cell r="A429" t="str">
            <v>G1083</v>
          </cell>
          <cell r="B429" t="str">
            <v>Kazimierz</v>
          </cell>
          <cell r="C429" t="str">
            <v>GIERYSZEWSKI</v>
          </cell>
          <cell r="D429" t="str">
            <v>----</v>
          </cell>
          <cell r="E429">
            <v>20518</v>
          </cell>
        </row>
        <row r="430">
          <cell r="A430" t="str">
            <v>G1142</v>
          </cell>
          <cell r="B430" t="str">
            <v>Damian</v>
          </cell>
          <cell r="C430" t="str">
            <v>GOŁĘBIEWSKI</v>
          </cell>
          <cell r="D430" t="str">
            <v>AZSUWM Olsztyn</v>
          </cell>
          <cell r="E430">
            <v>32773</v>
          </cell>
        </row>
        <row r="431">
          <cell r="A431" t="str">
            <v>G1158</v>
          </cell>
          <cell r="B431" t="str">
            <v>Cezary</v>
          </cell>
          <cell r="C431" t="str">
            <v>GUTOWSKI</v>
          </cell>
          <cell r="D431" t="str">
            <v>KS Wesoła Warszawa</v>
          </cell>
          <cell r="E431">
            <v>31807</v>
          </cell>
        </row>
        <row r="432">
          <cell r="A432" t="str">
            <v>G1337</v>
          </cell>
          <cell r="B432" t="str">
            <v>Krzysztof</v>
          </cell>
          <cell r="C432" t="str">
            <v>GONTARSKI</v>
          </cell>
          <cell r="D432" t="str">
            <v>KS Wesoła Warszawa</v>
          </cell>
          <cell r="E432">
            <v>25991</v>
          </cell>
        </row>
        <row r="433">
          <cell r="A433" t="str">
            <v>G1413</v>
          </cell>
          <cell r="B433" t="str">
            <v>Małgorzata</v>
          </cell>
          <cell r="C433" t="str">
            <v>GOŁĘBIOWSKA</v>
          </cell>
          <cell r="D433" t="str">
            <v>KS Wesoła Warszawa</v>
          </cell>
          <cell r="E433">
            <v>32796</v>
          </cell>
        </row>
        <row r="434">
          <cell r="A434" t="str">
            <v>G1456</v>
          </cell>
          <cell r="B434" t="str">
            <v>Robert</v>
          </cell>
          <cell r="C434" t="str">
            <v>GŁADYCH</v>
          </cell>
          <cell r="D434" t="str">
            <v>----</v>
          </cell>
          <cell r="E434">
            <v>23888</v>
          </cell>
        </row>
        <row r="435">
          <cell r="A435" t="str">
            <v>G1652</v>
          </cell>
          <cell r="B435" t="str">
            <v>Robert</v>
          </cell>
          <cell r="C435" t="str">
            <v>GAŁEK</v>
          </cell>
          <cell r="D435" t="str">
            <v>AZSAGH Kraków</v>
          </cell>
          <cell r="E435">
            <v>32127</v>
          </cell>
        </row>
        <row r="436">
          <cell r="A436" t="str">
            <v>G1774</v>
          </cell>
          <cell r="B436" t="str">
            <v>Czesław</v>
          </cell>
          <cell r="C436" t="str">
            <v>GWIAZDA</v>
          </cell>
          <cell r="D436" t="str">
            <v>----</v>
          </cell>
          <cell r="E436">
            <v>15424</v>
          </cell>
        </row>
        <row r="437">
          <cell r="A437" t="str">
            <v>G1808</v>
          </cell>
          <cell r="B437" t="str">
            <v>Jerzy</v>
          </cell>
          <cell r="C437" t="str">
            <v>GRZYBOWSKI</v>
          </cell>
          <cell r="D437" t="str">
            <v>----</v>
          </cell>
          <cell r="E437">
            <v>13414</v>
          </cell>
        </row>
        <row r="438">
          <cell r="A438" t="str">
            <v>G1828</v>
          </cell>
          <cell r="B438" t="str">
            <v>Łukasz</v>
          </cell>
          <cell r="C438" t="str">
            <v>GAJOWNICZEK</v>
          </cell>
          <cell r="D438" t="str">
            <v>AZSOŚ Łódź</v>
          </cell>
          <cell r="E438">
            <v>30558</v>
          </cell>
        </row>
        <row r="439">
          <cell r="A439" t="str">
            <v>G2069</v>
          </cell>
          <cell r="B439" t="str">
            <v>Grzegorz</v>
          </cell>
          <cell r="C439" t="str">
            <v>GÓRSKI</v>
          </cell>
          <cell r="D439" t="str">
            <v>----</v>
          </cell>
          <cell r="E439">
            <v>22811</v>
          </cell>
        </row>
        <row r="440">
          <cell r="A440" t="str">
            <v>G2179</v>
          </cell>
          <cell r="B440" t="str">
            <v>Magdalena</v>
          </cell>
          <cell r="C440" t="str">
            <v>GAŁEK</v>
          </cell>
          <cell r="D440" t="str">
            <v>MKS Orlicz Suchedniów</v>
          </cell>
          <cell r="E440">
            <v>33687</v>
          </cell>
        </row>
        <row r="441">
          <cell r="A441" t="str">
            <v>G2180</v>
          </cell>
          <cell r="B441" t="str">
            <v>Krzysztof</v>
          </cell>
          <cell r="C441" t="str">
            <v>GLIJER</v>
          </cell>
          <cell r="D441" t="str">
            <v>MKS Orlicz Suchedniów</v>
          </cell>
          <cell r="E441">
            <v>33908</v>
          </cell>
        </row>
        <row r="442">
          <cell r="A442" t="str">
            <v>G2269</v>
          </cell>
          <cell r="B442" t="str">
            <v>Anna</v>
          </cell>
          <cell r="C442" t="str">
            <v>GŁĘBOCKA</v>
          </cell>
          <cell r="D442" t="str">
            <v>UKS Kiko Zamość</v>
          </cell>
          <cell r="E442">
            <v>33316</v>
          </cell>
        </row>
        <row r="443">
          <cell r="A443" t="str">
            <v>G2270</v>
          </cell>
          <cell r="B443" t="str">
            <v>Maciej</v>
          </cell>
          <cell r="C443" t="str">
            <v>GŁĘBOCKI</v>
          </cell>
          <cell r="D443" t="str">
            <v>UKS Kiko Zamość</v>
          </cell>
          <cell r="E443">
            <v>32879</v>
          </cell>
        </row>
        <row r="444">
          <cell r="A444" t="str">
            <v>G2278</v>
          </cell>
          <cell r="B444" t="str">
            <v>Przemysław</v>
          </cell>
          <cell r="C444" t="str">
            <v>GRZESZKOWIAK</v>
          </cell>
          <cell r="D444" t="str">
            <v>----</v>
          </cell>
          <cell r="E444">
            <v>16646</v>
          </cell>
        </row>
        <row r="445">
          <cell r="A445" t="str">
            <v>G2324</v>
          </cell>
          <cell r="B445" t="str">
            <v>Weronika</v>
          </cell>
          <cell r="C445" t="str">
            <v>GRUDZINA</v>
          </cell>
          <cell r="D445" t="str">
            <v>MLKS Solec Kuj.</v>
          </cell>
          <cell r="E445">
            <v>34241</v>
          </cell>
        </row>
        <row r="446">
          <cell r="A446" t="str">
            <v>G2375</v>
          </cell>
          <cell r="B446" t="str">
            <v>Paweł</v>
          </cell>
          <cell r="C446" t="str">
            <v>GONTARZ</v>
          </cell>
          <cell r="D446" t="str">
            <v>----</v>
          </cell>
          <cell r="E446">
            <v>34782</v>
          </cell>
        </row>
        <row r="447">
          <cell r="A447" t="str">
            <v>G2476</v>
          </cell>
          <cell r="B447" t="str">
            <v>Daniel</v>
          </cell>
          <cell r="C447" t="str">
            <v>GUJSKI</v>
          </cell>
          <cell r="D447" t="str">
            <v>UKS Kiko Zamość</v>
          </cell>
          <cell r="E447">
            <v>34379</v>
          </cell>
        </row>
        <row r="448">
          <cell r="A448" t="str">
            <v>G2661</v>
          </cell>
          <cell r="B448" t="str">
            <v>Diana</v>
          </cell>
          <cell r="C448" t="str">
            <v>GŁOWACKA</v>
          </cell>
          <cell r="D448" t="str">
            <v>LUKS Księżyno</v>
          </cell>
          <cell r="E448">
            <v>34792</v>
          </cell>
        </row>
        <row r="449">
          <cell r="A449" t="str">
            <v>G2683</v>
          </cell>
          <cell r="B449" t="str">
            <v>Dawid</v>
          </cell>
          <cell r="C449" t="str">
            <v>GRZEGORZAK</v>
          </cell>
          <cell r="D449" t="str">
            <v>LKS Technik Głubczyce</v>
          </cell>
          <cell r="E449">
            <v>34074</v>
          </cell>
        </row>
        <row r="450">
          <cell r="A450" t="str">
            <v>G2737</v>
          </cell>
          <cell r="B450" t="str">
            <v>Karolina</v>
          </cell>
          <cell r="C450" t="str">
            <v>GAJOS</v>
          </cell>
          <cell r="D450" t="str">
            <v>MKS Dwójka Blachownia</v>
          </cell>
          <cell r="E450">
            <v>34678</v>
          </cell>
        </row>
        <row r="451">
          <cell r="A451" t="str">
            <v>G3068</v>
          </cell>
          <cell r="B451" t="str">
            <v>Ewa</v>
          </cell>
          <cell r="C451" t="str">
            <v>GOLAŃSKA</v>
          </cell>
          <cell r="D451" t="str">
            <v>----</v>
          </cell>
          <cell r="E451">
            <v>21943</v>
          </cell>
        </row>
        <row r="452">
          <cell r="A452" t="str">
            <v>G3113</v>
          </cell>
          <cell r="B452" t="str">
            <v>Karolina</v>
          </cell>
          <cell r="C452" t="str">
            <v>GOLENIA</v>
          </cell>
          <cell r="D452" t="str">
            <v>UKS Sokół Ropczyce</v>
          </cell>
          <cell r="E452">
            <v>35433</v>
          </cell>
        </row>
        <row r="453">
          <cell r="A453" t="str">
            <v>G3117</v>
          </cell>
          <cell r="B453" t="str">
            <v>Klaudia</v>
          </cell>
          <cell r="C453" t="str">
            <v>GAŃSKA</v>
          </cell>
          <cell r="D453" t="str">
            <v>ULKS U-2 Lotka Bytów</v>
          </cell>
          <cell r="E453">
            <v>34898</v>
          </cell>
        </row>
        <row r="454">
          <cell r="A454" t="str">
            <v>G3134</v>
          </cell>
          <cell r="B454" t="str">
            <v>Katarzyna</v>
          </cell>
          <cell r="C454" t="str">
            <v>GRUSZKA</v>
          </cell>
          <cell r="D454" t="str">
            <v>UKS Orbitek Straszęcin</v>
          </cell>
          <cell r="E454">
            <v>34910</v>
          </cell>
        </row>
        <row r="455">
          <cell r="A455" t="str">
            <v>G3185</v>
          </cell>
          <cell r="B455" t="str">
            <v>Wiktor</v>
          </cell>
          <cell r="C455" t="str">
            <v>GRUDZINA</v>
          </cell>
          <cell r="D455" t="str">
            <v>MLKS Solec Kuj.</v>
          </cell>
          <cell r="E455">
            <v>35615</v>
          </cell>
        </row>
        <row r="456">
          <cell r="A456" t="str">
            <v>G3205</v>
          </cell>
          <cell r="B456" t="str">
            <v>Anna</v>
          </cell>
          <cell r="C456" t="str">
            <v>GOC</v>
          </cell>
          <cell r="D456" t="str">
            <v>UKS Plesbad Pszczyna</v>
          </cell>
          <cell r="E456">
            <v>34514</v>
          </cell>
        </row>
        <row r="457">
          <cell r="A457" t="str">
            <v>G3273</v>
          </cell>
          <cell r="B457" t="str">
            <v>Zuzanna</v>
          </cell>
          <cell r="C457" t="str">
            <v>GLIJER</v>
          </cell>
          <cell r="D457" t="str">
            <v>MKS Orlicz Suchedniów</v>
          </cell>
          <cell r="E457">
            <v>35832</v>
          </cell>
        </row>
        <row r="458">
          <cell r="A458" t="str">
            <v>G3382</v>
          </cell>
          <cell r="B458" t="str">
            <v>Zbigniew</v>
          </cell>
          <cell r="C458" t="str">
            <v>GOLDWASSER</v>
          </cell>
          <cell r="D458" t="str">
            <v>UKS 2 Sobótka</v>
          </cell>
          <cell r="E458">
            <v>24418</v>
          </cell>
        </row>
        <row r="459">
          <cell r="A459" t="str">
            <v>G3385</v>
          </cell>
          <cell r="B459" t="str">
            <v>Michał</v>
          </cell>
          <cell r="C459" t="str">
            <v>GRABOWSKI</v>
          </cell>
          <cell r="D459" t="str">
            <v>MKB Lednik Miastko</v>
          </cell>
          <cell r="E459">
            <v>35662</v>
          </cell>
        </row>
        <row r="460">
          <cell r="A460" t="str">
            <v>G3395</v>
          </cell>
          <cell r="B460" t="str">
            <v>Bolesław</v>
          </cell>
          <cell r="C460" t="str">
            <v>GASIŃSKI</v>
          </cell>
          <cell r="D460" t="str">
            <v>----</v>
          </cell>
          <cell r="E460">
            <v>13002</v>
          </cell>
        </row>
        <row r="461">
          <cell r="A461" t="str">
            <v>G3411</v>
          </cell>
          <cell r="B461" t="str">
            <v>Magdalena</v>
          </cell>
          <cell r="C461" t="str">
            <v>GOLENIA</v>
          </cell>
          <cell r="D461" t="str">
            <v>UKS Sokół Ropczyce</v>
          </cell>
          <cell r="E461">
            <v>36563</v>
          </cell>
        </row>
        <row r="462">
          <cell r="A462" t="str">
            <v>G3449</v>
          </cell>
          <cell r="B462" t="str">
            <v>Arkadiusz</v>
          </cell>
          <cell r="C462" t="str">
            <v>GOŁĘBIEWSKI</v>
          </cell>
          <cell r="D462" t="str">
            <v>UKS 70 Płock</v>
          </cell>
          <cell r="E462">
            <v>35137</v>
          </cell>
        </row>
        <row r="463">
          <cell r="A463" t="str">
            <v>G3456</v>
          </cell>
          <cell r="B463" t="str">
            <v>Julita</v>
          </cell>
          <cell r="C463" t="str">
            <v>GUZEWICZ</v>
          </cell>
          <cell r="D463" t="str">
            <v>LUKS Księżyno</v>
          </cell>
          <cell r="E463">
            <v>35095</v>
          </cell>
        </row>
        <row r="464">
          <cell r="A464" t="str">
            <v>G3457</v>
          </cell>
          <cell r="B464" t="str">
            <v>Patrycja</v>
          </cell>
          <cell r="C464" t="str">
            <v>GUZEWICZ</v>
          </cell>
          <cell r="D464" t="str">
            <v>LUKS Księżyno</v>
          </cell>
          <cell r="E464">
            <v>35749</v>
          </cell>
        </row>
        <row r="465">
          <cell r="A465" t="str">
            <v>G3485</v>
          </cell>
          <cell r="B465" t="str">
            <v>Damian</v>
          </cell>
          <cell r="C465" t="str">
            <v>GARBOWSKI</v>
          </cell>
          <cell r="D465" t="str">
            <v>LUKS Badminton Choroszcz</v>
          </cell>
          <cell r="E465">
            <v>35075</v>
          </cell>
        </row>
        <row r="466">
          <cell r="A466" t="str">
            <v>G3508</v>
          </cell>
          <cell r="B466" t="str">
            <v>Jagoda</v>
          </cell>
          <cell r="C466" t="str">
            <v>GOLDWASSER</v>
          </cell>
          <cell r="D466" t="str">
            <v>UKS 2 Sobótka</v>
          </cell>
          <cell r="E466">
            <v>35893</v>
          </cell>
        </row>
        <row r="467">
          <cell r="A467" t="str">
            <v>G3560</v>
          </cell>
          <cell r="B467" t="str">
            <v>Daria</v>
          </cell>
          <cell r="C467" t="str">
            <v>GUJSKA</v>
          </cell>
          <cell r="D467" t="str">
            <v>UKS Kiko Zamość</v>
          </cell>
          <cell r="E467">
            <v>35155</v>
          </cell>
        </row>
        <row r="468">
          <cell r="A468" t="str">
            <v>G3565</v>
          </cell>
          <cell r="B468" t="str">
            <v>Ewa</v>
          </cell>
          <cell r="C468" t="str">
            <v>GRABEK</v>
          </cell>
          <cell r="D468" t="str">
            <v>UKS Hubal Białystok</v>
          </cell>
          <cell r="E468">
            <v>35385</v>
          </cell>
        </row>
        <row r="469">
          <cell r="A469" t="str">
            <v>G3631</v>
          </cell>
          <cell r="B469" t="str">
            <v>Piotr</v>
          </cell>
          <cell r="C469" t="str">
            <v>GALIŃSKI</v>
          </cell>
          <cell r="D469" t="str">
            <v>UKSOSIR Badminton Sławno</v>
          </cell>
          <cell r="E469">
            <v>35322</v>
          </cell>
        </row>
        <row r="470">
          <cell r="A470" t="str">
            <v>G3659</v>
          </cell>
          <cell r="B470" t="str">
            <v>Rafał</v>
          </cell>
          <cell r="C470" t="str">
            <v>GURGA</v>
          </cell>
          <cell r="D470" t="str">
            <v>UKS Orbitek Straszęcin</v>
          </cell>
          <cell r="E470">
            <v>35194</v>
          </cell>
        </row>
        <row r="471">
          <cell r="A471" t="str">
            <v>G3671</v>
          </cell>
          <cell r="B471" t="str">
            <v>Karolina</v>
          </cell>
          <cell r="C471" t="str">
            <v>GŁODOWSKA</v>
          </cell>
          <cell r="D471" t="str">
            <v>MKB Lednik Miastko</v>
          </cell>
          <cell r="E471">
            <v>35914</v>
          </cell>
        </row>
        <row r="472">
          <cell r="A472" t="str">
            <v>G3672</v>
          </cell>
          <cell r="B472" t="str">
            <v>Kamil</v>
          </cell>
          <cell r="C472" t="str">
            <v>GOCAN</v>
          </cell>
          <cell r="D472" t="str">
            <v>MKB Lednik Miastko</v>
          </cell>
          <cell r="E472">
            <v>35912</v>
          </cell>
        </row>
        <row r="473">
          <cell r="A473" t="str">
            <v>G3752</v>
          </cell>
          <cell r="B473" t="str">
            <v>Martyna</v>
          </cell>
          <cell r="C473" t="str">
            <v>GOSTOMCZYK</v>
          </cell>
          <cell r="D473" t="str">
            <v>UKSOSIR Badminton Sławno</v>
          </cell>
          <cell r="E473">
            <v>35891</v>
          </cell>
        </row>
        <row r="474">
          <cell r="A474" t="str">
            <v>G3817</v>
          </cell>
          <cell r="B474" t="str">
            <v>Iwona</v>
          </cell>
          <cell r="C474" t="str">
            <v>GŁADYSZ</v>
          </cell>
          <cell r="D474" t="str">
            <v>UMKS Junis Szczucin</v>
          </cell>
          <cell r="E474">
            <v>35602</v>
          </cell>
        </row>
        <row r="475">
          <cell r="A475" t="str">
            <v>G3854</v>
          </cell>
          <cell r="B475" t="str">
            <v>Katarzyna</v>
          </cell>
          <cell r="C475" t="str">
            <v>GĘSICKA</v>
          </cell>
          <cell r="D475" t="str">
            <v>KS Hubertus Zalesie Górne</v>
          </cell>
          <cell r="E475">
            <v>36651</v>
          </cell>
        </row>
        <row r="476">
          <cell r="A476" t="str">
            <v>G3894</v>
          </cell>
          <cell r="B476" t="str">
            <v>Arkadiusz</v>
          </cell>
          <cell r="C476" t="str">
            <v>GŁĄB</v>
          </cell>
          <cell r="D476" t="str">
            <v>UKS Ostrówek</v>
          </cell>
          <cell r="E476">
            <v>35980</v>
          </cell>
        </row>
        <row r="477">
          <cell r="A477" t="str">
            <v>G3902</v>
          </cell>
          <cell r="B477" t="str">
            <v>Klaudia</v>
          </cell>
          <cell r="C477" t="str">
            <v>GŁOWACKA</v>
          </cell>
          <cell r="D477" t="str">
            <v>LUKS Księżyno</v>
          </cell>
          <cell r="E477">
            <v>36220</v>
          </cell>
        </row>
        <row r="478">
          <cell r="A478" t="str">
            <v>G3906</v>
          </cell>
          <cell r="B478" t="str">
            <v>Szymon</v>
          </cell>
          <cell r="C478" t="str">
            <v>GRUBSKI</v>
          </cell>
          <cell r="D478" t="str">
            <v>----</v>
          </cell>
          <cell r="E478">
            <v>35686</v>
          </cell>
        </row>
        <row r="479">
          <cell r="A479" t="str">
            <v>G3966</v>
          </cell>
          <cell r="B479" t="str">
            <v>Daniel</v>
          </cell>
          <cell r="C479" t="str">
            <v>GOŚCIŁO</v>
          </cell>
          <cell r="D479" t="str">
            <v>KS Stal Sulęcin</v>
          </cell>
          <cell r="E479">
            <v>35215</v>
          </cell>
        </row>
        <row r="480">
          <cell r="A480" t="str">
            <v>G3976</v>
          </cell>
          <cell r="B480" t="str">
            <v>Agata</v>
          </cell>
          <cell r="C480" t="str">
            <v>GOŚCIŁO</v>
          </cell>
          <cell r="D480" t="str">
            <v>KS Stal Sulęcin</v>
          </cell>
          <cell r="E480">
            <v>35893</v>
          </cell>
        </row>
        <row r="481">
          <cell r="A481" t="str">
            <v>G4020</v>
          </cell>
          <cell r="B481" t="str">
            <v>Dominik</v>
          </cell>
          <cell r="C481" t="str">
            <v>GERLACH</v>
          </cell>
          <cell r="D481" t="str">
            <v>KS Chojnik Jelenia Góra</v>
          </cell>
          <cell r="E481">
            <v>35775</v>
          </cell>
        </row>
        <row r="482">
          <cell r="A482" t="str">
            <v>G4025</v>
          </cell>
          <cell r="B482" t="str">
            <v>Damian</v>
          </cell>
          <cell r="C482" t="str">
            <v>GASZTYK</v>
          </cell>
          <cell r="D482" t="str">
            <v>UKS Iskra Babimost</v>
          </cell>
          <cell r="E482">
            <v>35752</v>
          </cell>
        </row>
        <row r="483">
          <cell r="A483" t="str">
            <v>G4054</v>
          </cell>
          <cell r="B483" t="str">
            <v>Mateusz</v>
          </cell>
          <cell r="C483" t="str">
            <v>GIEŁAŻYN</v>
          </cell>
          <cell r="D483" t="str">
            <v>MUKS 5 Chełm</v>
          </cell>
          <cell r="E483">
            <v>34565</v>
          </cell>
        </row>
        <row r="484">
          <cell r="A484" t="str">
            <v>G4055</v>
          </cell>
          <cell r="B484" t="str">
            <v>Paweł</v>
          </cell>
          <cell r="C484" t="str">
            <v>GIEŁAŻYN</v>
          </cell>
          <cell r="D484" t="str">
            <v>MUKS 5 Chełm</v>
          </cell>
          <cell r="E484">
            <v>35448</v>
          </cell>
        </row>
        <row r="485">
          <cell r="A485" t="str">
            <v>G4056</v>
          </cell>
          <cell r="B485" t="str">
            <v>Krystian</v>
          </cell>
          <cell r="C485" t="str">
            <v>GOLUCH</v>
          </cell>
          <cell r="D485" t="str">
            <v>UTS Akro-Bad Warszawa</v>
          </cell>
          <cell r="E485">
            <v>34895</v>
          </cell>
        </row>
        <row r="486">
          <cell r="A486" t="str">
            <v>G4057</v>
          </cell>
          <cell r="B486" t="str">
            <v>Szymon</v>
          </cell>
          <cell r="C486" t="str">
            <v>GUSE</v>
          </cell>
          <cell r="D486" t="str">
            <v>----</v>
          </cell>
          <cell r="E486">
            <v>35773</v>
          </cell>
        </row>
        <row r="487">
          <cell r="A487" t="str">
            <v>G4081</v>
          </cell>
          <cell r="B487" t="str">
            <v>Aleksandra</v>
          </cell>
          <cell r="C487" t="str">
            <v>GRADUSZYŃSKA</v>
          </cell>
          <cell r="D487" t="str">
            <v>KS Wesoła Warszawa</v>
          </cell>
          <cell r="E487">
            <v>35395</v>
          </cell>
        </row>
        <row r="488">
          <cell r="A488" t="str">
            <v>G4097</v>
          </cell>
          <cell r="B488" t="str">
            <v>Adam</v>
          </cell>
          <cell r="C488" t="str">
            <v>GRALA</v>
          </cell>
          <cell r="D488" t="str">
            <v>----</v>
          </cell>
          <cell r="E488">
            <v>26764</v>
          </cell>
        </row>
        <row r="489">
          <cell r="A489" t="str">
            <v>G4108</v>
          </cell>
          <cell r="B489" t="str">
            <v>Katarzyna</v>
          </cell>
          <cell r="C489" t="str">
            <v>GOLUSIK</v>
          </cell>
          <cell r="D489" t="str">
            <v>UKS Iskra Babimost</v>
          </cell>
          <cell r="E489">
            <v>35763</v>
          </cell>
        </row>
        <row r="490">
          <cell r="A490" t="str">
            <v>G4142</v>
          </cell>
          <cell r="B490" t="str">
            <v>Agnieszka</v>
          </cell>
          <cell r="C490" t="str">
            <v>GRZEMPA</v>
          </cell>
          <cell r="D490" t="str">
            <v>UKS Lotka Lubiewo</v>
          </cell>
          <cell r="E490">
            <v>36454</v>
          </cell>
        </row>
        <row r="491">
          <cell r="A491" t="str">
            <v>G4178</v>
          </cell>
          <cell r="B491" t="str">
            <v>Piotr</v>
          </cell>
          <cell r="C491" t="str">
            <v>GAJDA</v>
          </cell>
          <cell r="D491" t="str">
            <v>KS Chojnik Jelenia Góra</v>
          </cell>
          <cell r="E491">
            <v>36402</v>
          </cell>
        </row>
        <row r="492">
          <cell r="A492" t="str">
            <v>G4180</v>
          </cell>
          <cell r="B492" t="str">
            <v>Paweł</v>
          </cell>
          <cell r="C492" t="str">
            <v>GACKOWSKI</v>
          </cell>
          <cell r="D492" t="str">
            <v>KS Chojnik Jelenia Góra</v>
          </cell>
          <cell r="E492">
            <v>35104</v>
          </cell>
        </row>
        <row r="493">
          <cell r="A493" t="str">
            <v>G4208</v>
          </cell>
          <cell r="B493" t="str">
            <v>Aleksandra</v>
          </cell>
          <cell r="C493" t="str">
            <v>GOSZCZYŃSKA</v>
          </cell>
          <cell r="D493" t="str">
            <v>UKSB Milenium Warszawa</v>
          </cell>
          <cell r="E493">
            <v>36207</v>
          </cell>
        </row>
        <row r="494">
          <cell r="A494" t="str">
            <v>G4305</v>
          </cell>
          <cell r="B494" t="str">
            <v>Jakub</v>
          </cell>
          <cell r="C494" t="str">
            <v>GORZKOWSKI</v>
          </cell>
          <cell r="D494" t="str">
            <v>UKS 15 Kędzierzyn-Koźle</v>
          </cell>
          <cell r="E494">
            <v>35168</v>
          </cell>
        </row>
        <row r="495">
          <cell r="A495" t="str">
            <v>G4310</v>
          </cell>
          <cell r="B495" t="str">
            <v>Klaudia</v>
          </cell>
          <cell r="C495" t="str">
            <v>GRABANIA</v>
          </cell>
          <cell r="D495" t="str">
            <v>UKS Bursztyn Gdańsk</v>
          </cell>
          <cell r="E495">
            <v>34741</v>
          </cell>
        </row>
        <row r="496">
          <cell r="A496" t="str">
            <v>G4333</v>
          </cell>
          <cell r="B496" t="str">
            <v>Michał</v>
          </cell>
          <cell r="C496" t="str">
            <v>GIELECKI</v>
          </cell>
          <cell r="D496" t="str">
            <v>UKS Kiko Zamość</v>
          </cell>
          <cell r="E496">
            <v>35914</v>
          </cell>
        </row>
        <row r="497">
          <cell r="A497" t="str">
            <v>G4338</v>
          </cell>
          <cell r="B497" t="str">
            <v>Dawid</v>
          </cell>
          <cell r="C497" t="str">
            <v>GIRTLER</v>
          </cell>
          <cell r="D497" t="str">
            <v>KKS Ruch Piotrków Tryb.</v>
          </cell>
          <cell r="E497">
            <v>36264</v>
          </cell>
        </row>
        <row r="498">
          <cell r="A498" t="str">
            <v>G4344</v>
          </cell>
          <cell r="B498" t="str">
            <v>Szymon</v>
          </cell>
          <cell r="C498" t="str">
            <v>GAPIŃSKI</v>
          </cell>
          <cell r="D498" t="str">
            <v>UKS 70 Płock</v>
          </cell>
          <cell r="E498">
            <v>36092</v>
          </cell>
        </row>
        <row r="499">
          <cell r="A499" t="str">
            <v>G4348</v>
          </cell>
          <cell r="B499" t="str">
            <v>Jakub</v>
          </cell>
          <cell r="C499" t="str">
            <v>GROCHOWSKI</v>
          </cell>
          <cell r="D499" t="str">
            <v>ŚKB Harcownik Warszawa</v>
          </cell>
          <cell r="E499">
            <v>35269</v>
          </cell>
        </row>
        <row r="500">
          <cell r="A500" t="str">
            <v>G4395</v>
          </cell>
          <cell r="B500" t="str">
            <v>Karolina</v>
          </cell>
          <cell r="C500" t="str">
            <v>GALAS</v>
          </cell>
          <cell r="D500" t="str">
            <v>UKS Siódemka Świebodzin</v>
          </cell>
          <cell r="E500">
            <v>36195</v>
          </cell>
        </row>
        <row r="501">
          <cell r="A501" t="str">
            <v>G4413</v>
          </cell>
          <cell r="B501" t="str">
            <v>Szymon</v>
          </cell>
          <cell r="C501" t="str">
            <v>GUBAŁA</v>
          </cell>
          <cell r="D501" t="str">
            <v>UKS Badmin Gorlice</v>
          </cell>
          <cell r="E501">
            <v>35824</v>
          </cell>
        </row>
        <row r="502">
          <cell r="A502" t="str">
            <v>G4414</v>
          </cell>
          <cell r="B502" t="str">
            <v>Kacper</v>
          </cell>
          <cell r="C502" t="str">
            <v>GUBAŁA</v>
          </cell>
          <cell r="D502" t="str">
            <v>UKS Badmin Gorlice</v>
          </cell>
          <cell r="E502">
            <v>35824</v>
          </cell>
        </row>
        <row r="503">
          <cell r="A503" t="str">
            <v>G4422</v>
          </cell>
          <cell r="B503" t="str">
            <v>Klaudia</v>
          </cell>
          <cell r="C503" t="str">
            <v>GRZESIAK</v>
          </cell>
          <cell r="D503" t="str">
            <v>OTB Lotka Ostrów Wlkp.</v>
          </cell>
          <cell r="E503">
            <v>36245</v>
          </cell>
        </row>
        <row r="504">
          <cell r="A504" t="str">
            <v>G4423</v>
          </cell>
          <cell r="B504" t="str">
            <v>Maja</v>
          </cell>
          <cell r="C504" t="str">
            <v>GRZESIAK</v>
          </cell>
          <cell r="D504" t="str">
            <v>OTB Lotka Ostrów Wlkp.</v>
          </cell>
          <cell r="E504">
            <v>36690</v>
          </cell>
        </row>
        <row r="505">
          <cell r="A505" t="str">
            <v>G4436</v>
          </cell>
          <cell r="B505" t="str">
            <v>Zofia</v>
          </cell>
          <cell r="C505" t="str">
            <v>GŁODOWSKA</v>
          </cell>
          <cell r="D505" t="str">
            <v>AZSWAT Warszawa</v>
          </cell>
          <cell r="E505">
            <v>36175</v>
          </cell>
        </row>
        <row r="506">
          <cell r="A506" t="str">
            <v>G4454</v>
          </cell>
          <cell r="B506" t="str">
            <v>Karol</v>
          </cell>
          <cell r="C506" t="str">
            <v>GONTARZ</v>
          </cell>
          <cell r="D506" t="str">
            <v>LUKS Krokus Góralice</v>
          </cell>
          <cell r="E506">
            <v>36193</v>
          </cell>
        </row>
        <row r="507">
          <cell r="A507" t="str">
            <v>G4455</v>
          </cell>
          <cell r="B507" t="str">
            <v>Katarzyna</v>
          </cell>
          <cell r="C507" t="str">
            <v>GRABOWICZ</v>
          </cell>
          <cell r="D507" t="str">
            <v>LUKS Krokus Góralice</v>
          </cell>
          <cell r="E507">
            <v>36454</v>
          </cell>
        </row>
        <row r="508">
          <cell r="A508" t="str">
            <v>G4459</v>
          </cell>
          <cell r="B508" t="str">
            <v>Karol</v>
          </cell>
          <cell r="C508" t="str">
            <v>GAŁCZYŃSKI</v>
          </cell>
          <cell r="D508" t="str">
            <v>MKS Orlicz Suchedniów</v>
          </cell>
          <cell r="E508">
            <v>36426</v>
          </cell>
        </row>
        <row r="509">
          <cell r="A509" t="str">
            <v>G4468</v>
          </cell>
          <cell r="B509" t="str">
            <v>Szymon</v>
          </cell>
          <cell r="C509" t="str">
            <v>GIBAŁA</v>
          </cell>
          <cell r="D509" t="str">
            <v>UKS Plesbad Pszczyna</v>
          </cell>
          <cell r="E509">
            <v>35840</v>
          </cell>
        </row>
        <row r="510">
          <cell r="A510" t="str">
            <v>G4479</v>
          </cell>
          <cell r="B510" t="str">
            <v>Kamila</v>
          </cell>
          <cell r="C510" t="str">
            <v>GRESZTA</v>
          </cell>
          <cell r="D510" t="str">
            <v>UKS Kiko Zamość</v>
          </cell>
          <cell r="E510">
            <v>36162</v>
          </cell>
        </row>
        <row r="511">
          <cell r="A511" t="str">
            <v>G4488</v>
          </cell>
          <cell r="B511" t="str">
            <v>Piotr</v>
          </cell>
          <cell r="C511" t="str">
            <v>GRUSZKA</v>
          </cell>
          <cell r="D511" t="str">
            <v>AZSWAT Warszawa</v>
          </cell>
          <cell r="E511">
            <v>35496</v>
          </cell>
        </row>
        <row r="512">
          <cell r="A512" t="str">
            <v>G4511</v>
          </cell>
          <cell r="B512" t="str">
            <v>Paweł</v>
          </cell>
          <cell r="C512" t="str">
            <v>GŁAŻEWSKI</v>
          </cell>
          <cell r="D512" t="str">
            <v>----</v>
          </cell>
          <cell r="E512">
            <v>26691</v>
          </cell>
        </row>
        <row r="513">
          <cell r="A513" t="str">
            <v>G4515</v>
          </cell>
          <cell r="B513" t="str">
            <v>Andrzej</v>
          </cell>
          <cell r="C513" t="str">
            <v>GRZECHNIK</v>
          </cell>
          <cell r="D513" t="str">
            <v>----</v>
          </cell>
          <cell r="E513">
            <v>24682</v>
          </cell>
        </row>
        <row r="514">
          <cell r="A514" t="str">
            <v>G4543</v>
          </cell>
          <cell r="B514" t="str">
            <v>Arkadiusz</v>
          </cell>
          <cell r="C514" t="str">
            <v>GOJŻEWSKI</v>
          </cell>
          <cell r="D514" t="str">
            <v>UKS Piast-B Kobylnica</v>
          </cell>
          <cell r="E514">
            <v>35967</v>
          </cell>
        </row>
        <row r="515">
          <cell r="A515" t="str">
            <v>G4559</v>
          </cell>
          <cell r="B515" t="str">
            <v>Maciej</v>
          </cell>
          <cell r="C515" t="str">
            <v>GOMOŁA</v>
          </cell>
          <cell r="D515" t="str">
            <v>KS Masovia Płock</v>
          </cell>
          <cell r="E515">
            <v>36405</v>
          </cell>
        </row>
        <row r="516">
          <cell r="A516" t="str">
            <v>G4560</v>
          </cell>
          <cell r="B516" t="str">
            <v>Michał</v>
          </cell>
          <cell r="C516" t="str">
            <v>GOMOŁA</v>
          </cell>
          <cell r="D516" t="str">
            <v>KS Masovia Płock</v>
          </cell>
          <cell r="E516">
            <v>36405</v>
          </cell>
        </row>
        <row r="517">
          <cell r="A517" t="str">
            <v>G4577</v>
          </cell>
          <cell r="B517" t="str">
            <v>Jakub</v>
          </cell>
          <cell r="C517" t="str">
            <v>GIREŃ</v>
          </cell>
          <cell r="D517" t="str">
            <v>MKS Strzelce Opolskie</v>
          </cell>
          <cell r="E517">
            <v>36456</v>
          </cell>
        </row>
        <row r="518">
          <cell r="A518" t="str">
            <v>G4584</v>
          </cell>
          <cell r="B518" t="str">
            <v>Adam</v>
          </cell>
          <cell r="C518" t="str">
            <v>GARBALA</v>
          </cell>
          <cell r="D518" t="str">
            <v>MKS Orlicz Suchedniów</v>
          </cell>
          <cell r="E518">
            <v>36795</v>
          </cell>
        </row>
        <row r="519">
          <cell r="A519" t="str">
            <v>G4589</v>
          </cell>
          <cell r="B519" t="str">
            <v>Krystian</v>
          </cell>
          <cell r="C519" t="str">
            <v>GUZEWICZ</v>
          </cell>
          <cell r="D519" t="str">
            <v>LUKS Księżyno</v>
          </cell>
          <cell r="E519">
            <v>36262</v>
          </cell>
        </row>
        <row r="520">
          <cell r="A520" t="str">
            <v>G4680</v>
          </cell>
          <cell r="B520" t="str">
            <v>Aneta</v>
          </cell>
          <cell r="C520" t="str">
            <v>GADOMSKA</v>
          </cell>
          <cell r="D520" t="str">
            <v>UTS Akro-Bad Warszawa</v>
          </cell>
          <cell r="E520">
            <v>36378</v>
          </cell>
        </row>
        <row r="521">
          <cell r="A521" t="str">
            <v>G4692</v>
          </cell>
          <cell r="B521" t="str">
            <v>Katarzyna</v>
          </cell>
          <cell r="C521" t="str">
            <v>GRZYWACZ</v>
          </cell>
          <cell r="D521" t="str">
            <v>UKS Kometa Sianów</v>
          </cell>
          <cell r="E521">
            <v>36703</v>
          </cell>
        </row>
        <row r="522">
          <cell r="A522" t="str">
            <v>G4721</v>
          </cell>
          <cell r="B522" t="str">
            <v>Kinga</v>
          </cell>
          <cell r="C522" t="str">
            <v>GURZ</v>
          </cell>
          <cell r="D522" t="str">
            <v>UKS Sokół Ropczyce</v>
          </cell>
          <cell r="E522">
            <v>36064</v>
          </cell>
        </row>
        <row r="523">
          <cell r="A523" t="str">
            <v>G4725</v>
          </cell>
          <cell r="B523" t="str">
            <v>Bartosz</v>
          </cell>
          <cell r="C523" t="str">
            <v>GAŁĄZKA</v>
          </cell>
          <cell r="D523" t="str">
            <v>LKS Technik Głubczyce</v>
          </cell>
          <cell r="E523">
            <v>36974</v>
          </cell>
        </row>
        <row r="524">
          <cell r="A524" t="str">
            <v>G4749</v>
          </cell>
          <cell r="B524" t="str">
            <v>Mikołaj</v>
          </cell>
          <cell r="C524" t="str">
            <v>GROCHOWALSKI</v>
          </cell>
          <cell r="D524" t="str">
            <v>UKSOSIR Badminton Sławno</v>
          </cell>
          <cell r="E524">
            <v>37422</v>
          </cell>
        </row>
        <row r="525">
          <cell r="A525" t="str">
            <v>G4784</v>
          </cell>
          <cell r="B525" t="str">
            <v>Andrzej</v>
          </cell>
          <cell r="C525" t="str">
            <v>GRABIŃSKI</v>
          </cell>
          <cell r="D525" t="str">
            <v>----</v>
          </cell>
          <cell r="E525">
            <v>26498</v>
          </cell>
        </row>
        <row r="526">
          <cell r="A526" t="str">
            <v>G4791</v>
          </cell>
          <cell r="B526" t="str">
            <v>Nestor</v>
          </cell>
          <cell r="C526" t="str">
            <v>GABRYSIAK</v>
          </cell>
          <cell r="D526" t="str">
            <v>UKSOSIR Badminton Sławno</v>
          </cell>
          <cell r="E526">
            <v>36602</v>
          </cell>
        </row>
        <row r="527">
          <cell r="A527" t="str">
            <v>G4812</v>
          </cell>
          <cell r="B527" t="str">
            <v>Klaudia</v>
          </cell>
          <cell r="C527" t="str">
            <v>GÓRSKA</v>
          </cell>
          <cell r="D527" t="str">
            <v>UKS Hubal Białystok</v>
          </cell>
          <cell r="E527">
            <v>36518</v>
          </cell>
        </row>
        <row r="528">
          <cell r="A528" t="str">
            <v>G4816</v>
          </cell>
          <cell r="B528" t="str">
            <v>Dobromir</v>
          </cell>
          <cell r="C528" t="str">
            <v>GORDIĆ</v>
          </cell>
          <cell r="D528" t="str">
            <v>UKS Hubal Białystok</v>
          </cell>
          <cell r="E528">
            <v>36432</v>
          </cell>
        </row>
        <row r="529">
          <cell r="A529" t="str">
            <v>G4818</v>
          </cell>
          <cell r="B529" t="str">
            <v>Karol</v>
          </cell>
          <cell r="C529" t="str">
            <v>GAŁAN</v>
          </cell>
          <cell r="D529" t="str">
            <v>MKS Spartakus Niepołomice</v>
          </cell>
          <cell r="E529">
            <v>36621</v>
          </cell>
        </row>
        <row r="530">
          <cell r="A530" t="str">
            <v>G4859</v>
          </cell>
          <cell r="B530" t="str">
            <v>Daniel</v>
          </cell>
          <cell r="C530" t="str">
            <v>GARBOWSKI</v>
          </cell>
          <cell r="D530" t="str">
            <v>LUKS Badminton Choroszcz</v>
          </cell>
          <cell r="E530">
            <v>35968</v>
          </cell>
        </row>
        <row r="531">
          <cell r="A531" t="str">
            <v>G4904</v>
          </cell>
          <cell r="B531" t="str">
            <v>Paweł</v>
          </cell>
          <cell r="C531" t="str">
            <v>GRABOWSKI</v>
          </cell>
          <cell r="D531" t="str">
            <v>----</v>
          </cell>
          <cell r="E531">
            <v>26133</v>
          </cell>
        </row>
        <row r="532">
          <cell r="A532" t="str">
            <v>G4931</v>
          </cell>
          <cell r="B532" t="str">
            <v>Dominik</v>
          </cell>
          <cell r="C532" t="str">
            <v>GRUDZIŃSKI</v>
          </cell>
          <cell r="D532" t="str">
            <v>SKB Suwałki</v>
          </cell>
          <cell r="E532">
            <v>35415</v>
          </cell>
        </row>
        <row r="533">
          <cell r="A533" t="str">
            <v>G4932</v>
          </cell>
          <cell r="B533" t="str">
            <v>Łukasz</v>
          </cell>
          <cell r="C533" t="str">
            <v>GRYKO</v>
          </cell>
          <cell r="D533" t="str">
            <v>UKS Hubal Białystok</v>
          </cell>
          <cell r="E533">
            <v>36665</v>
          </cell>
        </row>
        <row r="534">
          <cell r="A534" t="str">
            <v>G4987</v>
          </cell>
          <cell r="B534" t="str">
            <v>Damian</v>
          </cell>
          <cell r="C534" t="str">
            <v>GAUZA</v>
          </cell>
          <cell r="D534" t="str">
            <v>----</v>
          </cell>
          <cell r="E534">
            <v>36541</v>
          </cell>
        </row>
        <row r="535">
          <cell r="A535" t="str">
            <v>G5026</v>
          </cell>
          <cell r="B535" t="str">
            <v>Maciej</v>
          </cell>
          <cell r="C535" t="str">
            <v>GAJEWSKI</v>
          </cell>
          <cell r="D535" t="str">
            <v>MKS Strzelce Opolskie</v>
          </cell>
          <cell r="E535">
            <v>37028</v>
          </cell>
        </row>
        <row r="536">
          <cell r="A536" t="str">
            <v>G5028</v>
          </cell>
          <cell r="B536" t="str">
            <v>Magdalena</v>
          </cell>
          <cell r="C536" t="str">
            <v>GRUNTKOWSKA</v>
          </cell>
          <cell r="D536" t="str">
            <v>MKS Strzelce Opolskie</v>
          </cell>
          <cell r="E536">
            <v>36851</v>
          </cell>
        </row>
        <row r="537">
          <cell r="A537" t="str">
            <v>G5057</v>
          </cell>
          <cell r="B537" t="str">
            <v>Rafał</v>
          </cell>
          <cell r="C537" t="str">
            <v>GLINICKI</v>
          </cell>
          <cell r="D537" t="str">
            <v>----</v>
          </cell>
          <cell r="E537">
            <v>27833</v>
          </cell>
        </row>
        <row r="538">
          <cell r="A538" t="str">
            <v>G5058</v>
          </cell>
          <cell r="B538" t="str">
            <v>Wiktor</v>
          </cell>
          <cell r="C538" t="str">
            <v>GRZYB</v>
          </cell>
          <cell r="D538" t="str">
            <v>UKS Orbitek Straszęcin</v>
          </cell>
          <cell r="E538">
            <v>37332</v>
          </cell>
        </row>
        <row r="539">
          <cell r="A539" t="str">
            <v>G5122</v>
          </cell>
          <cell r="B539" t="str">
            <v>Weronika</v>
          </cell>
          <cell r="C539" t="str">
            <v>GAPIŃSKA</v>
          </cell>
          <cell r="D539" t="str">
            <v>MLKS Solec Kuj.</v>
          </cell>
          <cell r="E539">
            <v>36273</v>
          </cell>
        </row>
        <row r="540">
          <cell r="A540" t="str">
            <v>G5125</v>
          </cell>
          <cell r="B540" t="str">
            <v>Natalia</v>
          </cell>
          <cell r="C540" t="str">
            <v>GROBELNA</v>
          </cell>
          <cell r="D540" t="str">
            <v>UKS Korona Pabianice</v>
          </cell>
          <cell r="E540">
            <v>36946</v>
          </cell>
        </row>
        <row r="541">
          <cell r="A541" t="str">
            <v>G5128</v>
          </cell>
          <cell r="B541" t="str">
            <v>Artur</v>
          </cell>
          <cell r="C541" t="str">
            <v>GWIAZDOWSKI</v>
          </cell>
          <cell r="D541" t="str">
            <v>UKS Korona Pabianice</v>
          </cell>
          <cell r="E541">
            <v>36918</v>
          </cell>
        </row>
        <row r="542">
          <cell r="A542" t="str">
            <v>G5130</v>
          </cell>
          <cell r="B542" t="str">
            <v>Julia</v>
          </cell>
          <cell r="C542" t="str">
            <v>GRENDA</v>
          </cell>
          <cell r="D542" t="str">
            <v>UKS Korona Pabianice</v>
          </cell>
          <cell r="E542">
            <v>37825</v>
          </cell>
        </row>
        <row r="543">
          <cell r="A543" t="str">
            <v>G5155</v>
          </cell>
          <cell r="B543" t="str">
            <v>Dawid</v>
          </cell>
          <cell r="C543" t="str">
            <v>GEMZICKI</v>
          </cell>
          <cell r="D543" t="str">
            <v>----</v>
          </cell>
          <cell r="E543">
            <v>36225</v>
          </cell>
        </row>
        <row r="544">
          <cell r="A544" t="str">
            <v>G5183</v>
          </cell>
          <cell r="B544" t="str">
            <v>Szymon</v>
          </cell>
          <cell r="C544" t="str">
            <v>GĄSKA</v>
          </cell>
          <cell r="D544" t="str">
            <v>UKS Kiko Zamość</v>
          </cell>
          <cell r="E544">
            <v>36728</v>
          </cell>
        </row>
        <row r="545">
          <cell r="A545" t="str">
            <v>G5227</v>
          </cell>
          <cell r="B545" t="str">
            <v>Tomasz</v>
          </cell>
          <cell r="C545" t="str">
            <v>GIERMATA</v>
          </cell>
          <cell r="D545" t="str">
            <v>UKS Orbitek Straszęcin</v>
          </cell>
          <cell r="E545">
            <v>37308</v>
          </cell>
        </row>
        <row r="546">
          <cell r="A546" t="str">
            <v>G5231</v>
          </cell>
          <cell r="B546" t="str">
            <v>Sebastian</v>
          </cell>
          <cell r="C546" t="str">
            <v>GĄSIOR</v>
          </cell>
          <cell r="D546" t="str">
            <v>UKS Orbitek Straszęcin</v>
          </cell>
          <cell r="E546">
            <v>36982</v>
          </cell>
        </row>
        <row r="547">
          <cell r="A547" t="str">
            <v>G5275</v>
          </cell>
          <cell r="B547" t="str">
            <v>Konrad</v>
          </cell>
          <cell r="C547" t="str">
            <v>GORGOL</v>
          </cell>
          <cell r="D547" t="str">
            <v>PMKS Chrobry Piotrowice</v>
          </cell>
          <cell r="E547">
            <v>36324</v>
          </cell>
        </row>
        <row r="548">
          <cell r="A548" t="str">
            <v>G5298</v>
          </cell>
          <cell r="B548" t="str">
            <v>Piotr</v>
          </cell>
          <cell r="C548" t="str">
            <v>GRUSZCZYŃSKI</v>
          </cell>
          <cell r="D548" t="str">
            <v>UKS KSBad Kraków</v>
          </cell>
          <cell r="E548">
            <v>36655</v>
          </cell>
        </row>
        <row r="549">
          <cell r="A549" t="str">
            <v>G5299</v>
          </cell>
          <cell r="B549" t="str">
            <v>Stanisława</v>
          </cell>
          <cell r="C549" t="str">
            <v>GRUSZCZYŃSKA</v>
          </cell>
          <cell r="D549" t="str">
            <v>UKS KSBad Kraków</v>
          </cell>
          <cell r="E549">
            <v>37167</v>
          </cell>
        </row>
        <row r="550">
          <cell r="A550" t="str">
            <v>G5304</v>
          </cell>
          <cell r="B550" t="str">
            <v>Piotr</v>
          </cell>
          <cell r="C550" t="str">
            <v>GULAK</v>
          </cell>
          <cell r="D550" t="str">
            <v>----</v>
          </cell>
          <cell r="E550">
            <v>26805</v>
          </cell>
        </row>
        <row r="551">
          <cell r="A551" t="str">
            <v>G5315</v>
          </cell>
          <cell r="B551" t="str">
            <v>Jakub</v>
          </cell>
          <cell r="C551" t="str">
            <v>GAŁĄZKA</v>
          </cell>
          <cell r="D551" t="str">
            <v>MMKS Gdańsk</v>
          </cell>
          <cell r="E551">
            <v>37098</v>
          </cell>
        </row>
        <row r="552">
          <cell r="A552" t="str">
            <v>G5317</v>
          </cell>
          <cell r="B552" t="str">
            <v>Patrycja</v>
          </cell>
          <cell r="C552" t="str">
            <v>GAJEWSKA</v>
          </cell>
          <cell r="D552" t="str">
            <v>SKB Suwałki</v>
          </cell>
          <cell r="E552">
            <v>36659</v>
          </cell>
        </row>
        <row r="553">
          <cell r="A553" t="str">
            <v>G5319</v>
          </cell>
          <cell r="B553" t="str">
            <v>Magdalena</v>
          </cell>
          <cell r="C553" t="str">
            <v>GOLDWASSER</v>
          </cell>
          <cell r="D553" t="str">
            <v>UKS Astra Wrocław</v>
          </cell>
          <cell r="E553">
            <v>37512</v>
          </cell>
        </row>
        <row r="554">
          <cell r="A554" t="str">
            <v>G5320</v>
          </cell>
          <cell r="B554" t="str">
            <v>Maja</v>
          </cell>
          <cell r="C554" t="str">
            <v>GOLEMIEC</v>
          </cell>
          <cell r="D554" t="str">
            <v>UKS Astra Wrocław</v>
          </cell>
          <cell r="E554">
            <v>35535</v>
          </cell>
        </row>
        <row r="555">
          <cell r="A555" t="str">
            <v>G5360</v>
          </cell>
          <cell r="B555" t="str">
            <v>Cyprian</v>
          </cell>
          <cell r="C555" t="str">
            <v>GERWATOWSKI</v>
          </cell>
          <cell r="D555" t="str">
            <v>----</v>
          </cell>
          <cell r="E555">
            <v>27404</v>
          </cell>
        </row>
        <row r="556">
          <cell r="A556" t="str">
            <v>G5363</v>
          </cell>
          <cell r="B556" t="str">
            <v>Łukasz</v>
          </cell>
          <cell r="C556" t="str">
            <v>GÓRA</v>
          </cell>
          <cell r="D556" t="str">
            <v>PMKS Chrobry Piotrowice</v>
          </cell>
          <cell r="E556">
            <v>34010</v>
          </cell>
        </row>
        <row r="557">
          <cell r="A557" t="str">
            <v>G5445</v>
          </cell>
          <cell r="B557" t="str">
            <v>Bartosz</v>
          </cell>
          <cell r="C557" t="str">
            <v>GROCHOWSKI</v>
          </cell>
          <cell r="D557" t="str">
            <v>MMKS Gdańsk</v>
          </cell>
          <cell r="E557">
            <v>37134</v>
          </cell>
        </row>
        <row r="558">
          <cell r="A558" t="str">
            <v>G5451</v>
          </cell>
          <cell r="B558" t="str">
            <v>Kacper</v>
          </cell>
          <cell r="C558" t="str">
            <v>GÓRNIAK</v>
          </cell>
          <cell r="D558" t="str">
            <v>KS Chojnik Jelenia Góra</v>
          </cell>
          <cell r="E558">
            <v>37641</v>
          </cell>
        </row>
        <row r="559">
          <cell r="A559" t="str">
            <v>G5457</v>
          </cell>
          <cell r="B559" t="str">
            <v>Mateusz</v>
          </cell>
          <cell r="C559" t="str">
            <v>GRUBA</v>
          </cell>
          <cell r="D559" t="str">
            <v>MKB Lednik Miastko</v>
          </cell>
          <cell r="E559">
            <v>37911</v>
          </cell>
        </row>
        <row r="560">
          <cell r="A560" t="str">
            <v>G5469</v>
          </cell>
          <cell r="B560" t="str">
            <v>Paulina</v>
          </cell>
          <cell r="C560" t="str">
            <v>GOLA</v>
          </cell>
          <cell r="D560" t="str">
            <v>KS Chojnik Jelenia Góra</v>
          </cell>
          <cell r="E560">
            <v>36254</v>
          </cell>
        </row>
        <row r="561">
          <cell r="A561" t="str">
            <v>G5478</v>
          </cell>
          <cell r="B561" t="str">
            <v>Paulina</v>
          </cell>
          <cell r="C561" t="str">
            <v>GAPSA</v>
          </cell>
          <cell r="D561" t="str">
            <v>UKS Iskra Sarbice</v>
          </cell>
          <cell r="E561">
            <v>37261</v>
          </cell>
        </row>
        <row r="562">
          <cell r="A562" t="str">
            <v>G5489</v>
          </cell>
          <cell r="B562" t="str">
            <v>Gabriel</v>
          </cell>
          <cell r="C562" t="str">
            <v>GRZYB</v>
          </cell>
          <cell r="D562" t="str">
            <v>UKS Orbitek Straszęcin</v>
          </cell>
          <cell r="E562">
            <v>38366</v>
          </cell>
        </row>
        <row r="563">
          <cell r="A563" t="str">
            <v>G5503</v>
          </cell>
          <cell r="B563" t="str">
            <v>Filip</v>
          </cell>
          <cell r="C563" t="str">
            <v>GRYGUŁA</v>
          </cell>
          <cell r="D563" t="str">
            <v>ZKB Maced Polanów</v>
          </cell>
          <cell r="E563">
            <v>37326</v>
          </cell>
        </row>
        <row r="564">
          <cell r="A564" t="str">
            <v>G5504</v>
          </cell>
          <cell r="B564" t="str">
            <v>Amelia</v>
          </cell>
          <cell r="C564" t="str">
            <v>GRYGUŁA</v>
          </cell>
          <cell r="D564" t="str">
            <v>ZKB Maced Polanów</v>
          </cell>
          <cell r="E564">
            <v>37895</v>
          </cell>
        </row>
        <row r="565">
          <cell r="A565" t="str">
            <v>G5511</v>
          </cell>
          <cell r="B565" t="str">
            <v>Krzysztof</v>
          </cell>
          <cell r="C565" t="str">
            <v>GRABEK</v>
          </cell>
          <cell r="D565" t="str">
            <v>----</v>
          </cell>
          <cell r="E565">
            <v>26830</v>
          </cell>
        </row>
        <row r="566">
          <cell r="A566" t="str">
            <v>G5514</v>
          </cell>
          <cell r="B566" t="str">
            <v>Wiktoria</v>
          </cell>
          <cell r="C566" t="str">
            <v>GRZYBEK</v>
          </cell>
          <cell r="D566" t="str">
            <v>UKS Plesbad Pszczyna</v>
          </cell>
          <cell r="E566">
            <v>36759</v>
          </cell>
        </row>
        <row r="567">
          <cell r="A567" t="str">
            <v>G5536</v>
          </cell>
          <cell r="B567" t="str">
            <v>Filip</v>
          </cell>
          <cell r="C567" t="str">
            <v>GRABOWSKI</v>
          </cell>
          <cell r="D567" t="str">
            <v>SKB Suwałki</v>
          </cell>
          <cell r="E567">
            <v>36930</v>
          </cell>
        </row>
        <row r="568">
          <cell r="A568" t="str">
            <v>G5543</v>
          </cell>
          <cell r="B568" t="str">
            <v>Katarzyna</v>
          </cell>
          <cell r="C568" t="str">
            <v>GOŁĄBEK</v>
          </cell>
          <cell r="D568" t="str">
            <v>MMKS Kędzierzyn-Koźle</v>
          </cell>
          <cell r="E568">
            <v>37228</v>
          </cell>
        </row>
        <row r="569">
          <cell r="A569" t="str">
            <v>G5557</v>
          </cell>
          <cell r="B569" t="str">
            <v>Bartosz</v>
          </cell>
          <cell r="C569" t="str">
            <v>GROCHOCKI</v>
          </cell>
          <cell r="D569" t="str">
            <v>UKSB Volant Mielec</v>
          </cell>
          <cell r="E569">
            <v>37137</v>
          </cell>
        </row>
        <row r="570">
          <cell r="A570" t="str">
            <v>G5570</v>
          </cell>
          <cell r="B570" t="str">
            <v>Paulina</v>
          </cell>
          <cell r="C570" t="str">
            <v>GRZELAK</v>
          </cell>
          <cell r="D570" t="str">
            <v>MMKS Kędzierzyn-Koźle</v>
          </cell>
          <cell r="E570">
            <v>37202</v>
          </cell>
        </row>
        <row r="571">
          <cell r="A571" t="str">
            <v>G5572</v>
          </cell>
          <cell r="B571" t="str">
            <v>Łukasz</v>
          </cell>
          <cell r="C571" t="str">
            <v>GRZYWNA</v>
          </cell>
          <cell r="D571" t="str">
            <v>PMKS Chrobry Piotrowice</v>
          </cell>
          <cell r="E571">
            <v>36277</v>
          </cell>
        </row>
        <row r="572">
          <cell r="A572" t="str">
            <v>G5589</v>
          </cell>
          <cell r="B572" t="str">
            <v>Adam</v>
          </cell>
          <cell r="C572" t="str">
            <v>GRUSZKA</v>
          </cell>
          <cell r="D572" t="str">
            <v>OTB Lotka Ostrów Wlkp.</v>
          </cell>
          <cell r="E572">
            <v>35382</v>
          </cell>
        </row>
        <row r="573">
          <cell r="A573" t="str">
            <v>G5610</v>
          </cell>
          <cell r="B573" t="str">
            <v>Szymon</v>
          </cell>
          <cell r="C573" t="str">
            <v>GOLISZEWSKI</v>
          </cell>
          <cell r="D573" t="str">
            <v>UKS Dwójka Wesoła</v>
          </cell>
          <cell r="E573">
            <v>37793</v>
          </cell>
        </row>
        <row r="574">
          <cell r="A574" t="str">
            <v>G5613</v>
          </cell>
          <cell r="B574" t="str">
            <v>Michał</v>
          </cell>
          <cell r="C574" t="str">
            <v>GMYZ</v>
          </cell>
          <cell r="D574" t="str">
            <v>UKS Kiko Zamość</v>
          </cell>
          <cell r="E574">
            <v>36922</v>
          </cell>
        </row>
        <row r="575">
          <cell r="A575" t="str">
            <v>G5614</v>
          </cell>
          <cell r="B575" t="str">
            <v>Weronika</v>
          </cell>
          <cell r="C575" t="str">
            <v>GÓRNIAK</v>
          </cell>
          <cell r="D575" t="str">
            <v>AZSUW Warszawa</v>
          </cell>
          <cell r="E575">
            <v>37301</v>
          </cell>
        </row>
        <row r="576">
          <cell r="A576" t="str">
            <v>G5628</v>
          </cell>
          <cell r="B576" t="str">
            <v>Maciej</v>
          </cell>
          <cell r="C576" t="str">
            <v>GŁOŚNY</v>
          </cell>
          <cell r="D576" t="str">
            <v>KS Match Point Ślęza</v>
          </cell>
          <cell r="E576">
            <v>33363</v>
          </cell>
        </row>
        <row r="577">
          <cell r="A577" t="str">
            <v>G5649</v>
          </cell>
          <cell r="B577" t="str">
            <v>Wiktoria</v>
          </cell>
          <cell r="C577" t="str">
            <v>GRĄDZKA</v>
          </cell>
          <cell r="D577" t="str">
            <v>UKSB Volant Mielec</v>
          </cell>
          <cell r="E577">
            <v>37220</v>
          </cell>
        </row>
        <row r="578">
          <cell r="A578" t="str">
            <v>G5660</v>
          </cell>
          <cell r="B578" t="str">
            <v>Maciej</v>
          </cell>
          <cell r="C578" t="str">
            <v>GRZYBOWSKI</v>
          </cell>
          <cell r="D578" t="str">
            <v>----</v>
          </cell>
          <cell r="E578">
            <v>24932</v>
          </cell>
        </row>
        <row r="579">
          <cell r="A579" t="str">
            <v>G5662</v>
          </cell>
          <cell r="B579" t="str">
            <v>Jakub</v>
          </cell>
          <cell r="C579" t="str">
            <v>GURGUL</v>
          </cell>
          <cell r="D579" t="str">
            <v>KS Match Point Ślęza</v>
          </cell>
          <cell r="E579">
            <v>37909</v>
          </cell>
        </row>
        <row r="580">
          <cell r="A580" t="str">
            <v>G5664</v>
          </cell>
          <cell r="B580" t="str">
            <v>Agnieszka</v>
          </cell>
          <cell r="C580" t="str">
            <v>GIERLACH</v>
          </cell>
          <cell r="D580" t="str">
            <v>UKS Jagiellonka Medyka</v>
          </cell>
          <cell r="E580">
            <v>37505</v>
          </cell>
        </row>
        <row r="581">
          <cell r="A581" t="str">
            <v>G5668</v>
          </cell>
          <cell r="B581" t="str">
            <v>Agnieszka</v>
          </cell>
          <cell r="C581" t="str">
            <v>GARBOWSKA</v>
          </cell>
          <cell r="D581" t="str">
            <v>LUKS Badminton Choroszcz</v>
          </cell>
          <cell r="E581">
            <v>37444</v>
          </cell>
        </row>
        <row r="582">
          <cell r="A582" t="str">
            <v>G5677</v>
          </cell>
          <cell r="B582" t="str">
            <v>Eryk</v>
          </cell>
          <cell r="C582" t="str">
            <v>GŁOWACKI</v>
          </cell>
          <cell r="D582" t="str">
            <v>----</v>
          </cell>
          <cell r="E582">
            <v>36380</v>
          </cell>
        </row>
        <row r="583">
          <cell r="A583" t="str">
            <v>G5711</v>
          </cell>
          <cell r="B583" t="str">
            <v>Jan</v>
          </cell>
          <cell r="C583" t="str">
            <v>GAWOR</v>
          </cell>
          <cell r="D583" t="str">
            <v>MKS Dwójka Blachownia</v>
          </cell>
          <cell r="E583">
            <v>37434</v>
          </cell>
        </row>
        <row r="584">
          <cell r="A584" t="str">
            <v>G5717</v>
          </cell>
          <cell r="B584" t="str">
            <v>Katarzyna</v>
          </cell>
          <cell r="C584" t="str">
            <v>GRADZIŃSKA</v>
          </cell>
          <cell r="D584" t="str">
            <v>----</v>
          </cell>
          <cell r="E584">
            <v>29950</v>
          </cell>
        </row>
        <row r="585">
          <cell r="A585" t="str">
            <v>G5727</v>
          </cell>
          <cell r="B585" t="str">
            <v>Marlena</v>
          </cell>
          <cell r="C585" t="str">
            <v>GREGOR</v>
          </cell>
          <cell r="D585" t="str">
            <v>MKS Strzelce Opolskie</v>
          </cell>
          <cell r="E585">
            <v>37816</v>
          </cell>
        </row>
        <row r="586">
          <cell r="A586" t="str">
            <v>G5736</v>
          </cell>
          <cell r="B586" t="str">
            <v>Robert</v>
          </cell>
          <cell r="C586" t="str">
            <v>GUŃKA</v>
          </cell>
          <cell r="D586" t="str">
            <v>MKS Spartakus Niepołomice</v>
          </cell>
          <cell r="E586">
            <v>37056</v>
          </cell>
        </row>
        <row r="587">
          <cell r="A587" t="str">
            <v>G5755</v>
          </cell>
          <cell r="B587" t="str">
            <v>Szymon</v>
          </cell>
          <cell r="C587" t="str">
            <v>GÓSKI</v>
          </cell>
          <cell r="D587" t="str">
            <v>UKS Kiko Zamość</v>
          </cell>
          <cell r="E587">
            <v>37593</v>
          </cell>
        </row>
        <row r="588">
          <cell r="A588" t="str">
            <v>G5759</v>
          </cell>
          <cell r="B588" t="str">
            <v>Dorota</v>
          </cell>
          <cell r="C588" t="str">
            <v>GAWROŃSKA-POPA</v>
          </cell>
          <cell r="D588" t="str">
            <v>UKS Korona Pabianice</v>
          </cell>
          <cell r="E588">
            <v>24618</v>
          </cell>
        </row>
        <row r="589">
          <cell r="A589" t="str">
            <v>G5784</v>
          </cell>
          <cell r="B589" t="str">
            <v>Karol</v>
          </cell>
          <cell r="C589" t="str">
            <v>GACOŃ</v>
          </cell>
          <cell r="D589" t="str">
            <v>UKS Orbitek Straszęcin</v>
          </cell>
          <cell r="E589">
            <v>37802</v>
          </cell>
        </row>
        <row r="590">
          <cell r="A590" t="str">
            <v>G5797</v>
          </cell>
          <cell r="B590" t="str">
            <v>Wojciech</v>
          </cell>
          <cell r="C590" t="str">
            <v>GURGUL</v>
          </cell>
          <cell r="D590" t="str">
            <v>KS Match Point Ślęza</v>
          </cell>
          <cell r="E590">
            <v>36756</v>
          </cell>
        </row>
        <row r="591">
          <cell r="A591" t="str">
            <v>G5799</v>
          </cell>
          <cell r="B591" t="str">
            <v>Jakub</v>
          </cell>
          <cell r="C591" t="str">
            <v>GÓRSKI</v>
          </cell>
          <cell r="D591" t="str">
            <v>KS Stal Sulęcin</v>
          </cell>
          <cell r="E591">
            <v>37547</v>
          </cell>
        </row>
        <row r="592">
          <cell r="A592" t="str">
            <v>G5809</v>
          </cell>
          <cell r="B592" t="str">
            <v>Rafał</v>
          </cell>
          <cell r="C592" t="str">
            <v>GRENDA</v>
          </cell>
          <cell r="D592" t="str">
            <v>UKS Korona Pabianice</v>
          </cell>
          <cell r="E592">
            <v>27882</v>
          </cell>
        </row>
        <row r="593">
          <cell r="A593" t="str">
            <v>G5848</v>
          </cell>
          <cell r="B593" t="str">
            <v>Hanna</v>
          </cell>
          <cell r="C593" t="str">
            <v>GÓRGÓL</v>
          </cell>
          <cell r="D593" t="str">
            <v>UKS Astra Wrocław</v>
          </cell>
          <cell r="E593">
            <v>37784</v>
          </cell>
        </row>
        <row r="594">
          <cell r="A594" t="str">
            <v>H 073</v>
          </cell>
          <cell r="B594" t="str">
            <v>Jacek</v>
          </cell>
          <cell r="C594" t="str">
            <v>HANKIEWICZ</v>
          </cell>
          <cell r="D594" t="str">
            <v>----</v>
          </cell>
          <cell r="E594">
            <v>24098</v>
          </cell>
        </row>
        <row r="595">
          <cell r="A595" t="str">
            <v>H0147</v>
          </cell>
          <cell r="B595" t="str">
            <v>Rafał</v>
          </cell>
          <cell r="C595" t="str">
            <v>HAWEL</v>
          </cell>
          <cell r="D595" t="str">
            <v>SKB Piast Słupsk</v>
          </cell>
          <cell r="E595">
            <v>30936</v>
          </cell>
        </row>
        <row r="596">
          <cell r="A596" t="str">
            <v>H0195</v>
          </cell>
          <cell r="B596" t="str">
            <v>Bożena</v>
          </cell>
          <cell r="C596" t="str">
            <v>HARACZ</v>
          </cell>
          <cell r="D596" t="str">
            <v>LKS Technik Głubczyce</v>
          </cell>
          <cell r="E596">
            <v>22947</v>
          </cell>
        </row>
        <row r="597">
          <cell r="A597" t="str">
            <v>H0699</v>
          </cell>
          <cell r="B597" t="str">
            <v>Krzysztof</v>
          </cell>
          <cell r="C597" t="str">
            <v>HODUR</v>
          </cell>
          <cell r="D597" t="str">
            <v>AZSAGH Kraków</v>
          </cell>
          <cell r="E597">
            <v>20633</v>
          </cell>
        </row>
        <row r="598">
          <cell r="A598" t="str">
            <v>H1435</v>
          </cell>
          <cell r="B598" t="str">
            <v>Piotr</v>
          </cell>
          <cell r="C598" t="str">
            <v>HORODECKI</v>
          </cell>
          <cell r="D598" t="str">
            <v>----</v>
          </cell>
          <cell r="E598">
            <v>19839</v>
          </cell>
        </row>
        <row r="599">
          <cell r="A599" t="str">
            <v>H2477</v>
          </cell>
          <cell r="B599" t="str">
            <v>Kinga</v>
          </cell>
          <cell r="C599" t="str">
            <v>HARACZ</v>
          </cell>
          <cell r="D599" t="str">
            <v>LKS Technik Głubczyce</v>
          </cell>
          <cell r="E599">
            <v>34477</v>
          </cell>
        </row>
        <row r="600">
          <cell r="A600" t="str">
            <v>H2658</v>
          </cell>
          <cell r="B600" t="str">
            <v>Maria</v>
          </cell>
          <cell r="C600" t="str">
            <v>HAŁKA</v>
          </cell>
          <cell r="D600" t="str">
            <v>MKS Stal Nowa Dęba</v>
          </cell>
          <cell r="E600">
            <v>33253</v>
          </cell>
        </row>
        <row r="601">
          <cell r="A601" t="str">
            <v>H3013</v>
          </cell>
          <cell r="B601" t="str">
            <v>Marcin</v>
          </cell>
          <cell r="C601" t="str">
            <v>HAŁASA</v>
          </cell>
          <cell r="D601" t="str">
            <v>UKS Kiko Zamość</v>
          </cell>
          <cell r="E601">
            <v>34894</v>
          </cell>
        </row>
        <row r="602">
          <cell r="A602" t="str">
            <v>H3276</v>
          </cell>
          <cell r="B602" t="str">
            <v>Marek</v>
          </cell>
          <cell r="C602" t="str">
            <v>HAASE</v>
          </cell>
          <cell r="D602" t="str">
            <v>----</v>
          </cell>
          <cell r="E602">
            <v>34668</v>
          </cell>
        </row>
        <row r="603">
          <cell r="A603" t="str">
            <v>H3338</v>
          </cell>
          <cell r="B603" t="str">
            <v>Paweł</v>
          </cell>
          <cell r="C603" t="str">
            <v>HRYCAK</v>
          </cell>
          <cell r="D603" t="str">
            <v>UKS Siódemka Świebodzin</v>
          </cell>
          <cell r="E603">
            <v>34492</v>
          </cell>
        </row>
        <row r="604">
          <cell r="A604" t="str">
            <v>H3339</v>
          </cell>
          <cell r="B604" t="str">
            <v>Sylwester</v>
          </cell>
          <cell r="C604" t="str">
            <v>HRYCAK</v>
          </cell>
          <cell r="D604" t="str">
            <v>UKS Siódemka Świebodzin</v>
          </cell>
          <cell r="E604">
            <v>35021</v>
          </cell>
        </row>
        <row r="605">
          <cell r="A605" t="str">
            <v>H3554</v>
          </cell>
          <cell r="B605" t="str">
            <v>Szymon</v>
          </cell>
          <cell r="C605" t="str">
            <v>HAŁASA</v>
          </cell>
          <cell r="D605" t="str">
            <v>UKS Kiko Zamość</v>
          </cell>
          <cell r="E605">
            <v>35583</v>
          </cell>
        </row>
        <row r="606">
          <cell r="A606" t="str">
            <v>H3873</v>
          </cell>
          <cell r="B606" t="str">
            <v>Filip</v>
          </cell>
          <cell r="C606" t="str">
            <v>HOŁOWICKI</v>
          </cell>
          <cell r="D606" t="str">
            <v>UKSB Volant Mielec</v>
          </cell>
          <cell r="E606">
            <v>35949</v>
          </cell>
        </row>
        <row r="607">
          <cell r="A607" t="str">
            <v>H4176</v>
          </cell>
          <cell r="B607" t="str">
            <v>Bartosz</v>
          </cell>
          <cell r="C607" t="str">
            <v>HEJDUK</v>
          </cell>
          <cell r="D607" t="str">
            <v>UKS Orkan Przeźmierowo</v>
          </cell>
          <cell r="E607">
            <v>35171</v>
          </cell>
        </row>
        <row r="608">
          <cell r="A608" t="str">
            <v>H4578</v>
          </cell>
          <cell r="B608" t="str">
            <v>Joanna</v>
          </cell>
          <cell r="C608" t="str">
            <v>HEINKE</v>
          </cell>
          <cell r="D608" t="str">
            <v>KS Chojnik Jelenia Góra</v>
          </cell>
          <cell r="E608">
            <v>36252</v>
          </cell>
        </row>
        <row r="609">
          <cell r="A609" t="str">
            <v>H4610</v>
          </cell>
          <cell r="B609" t="str">
            <v>Agata</v>
          </cell>
          <cell r="C609" t="str">
            <v>HABER</v>
          </cell>
          <cell r="D609" t="str">
            <v>BKS Kolejarz Katowice</v>
          </cell>
          <cell r="E609">
            <v>34880</v>
          </cell>
        </row>
        <row r="610">
          <cell r="A610" t="str">
            <v>H4903</v>
          </cell>
          <cell r="B610" t="str">
            <v>Paweł</v>
          </cell>
          <cell r="C610" t="str">
            <v>HAŁUBEK</v>
          </cell>
          <cell r="D610" t="str">
            <v>----</v>
          </cell>
          <cell r="E610">
            <v>25552</v>
          </cell>
        </row>
        <row r="611">
          <cell r="A611" t="str">
            <v>H4968</v>
          </cell>
          <cell r="B611" t="str">
            <v>Wojciech</v>
          </cell>
          <cell r="C611" t="str">
            <v>HRYNDZIO</v>
          </cell>
          <cell r="D611" t="str">
            <v>ULKS U-2 Lotka Bytów</v>
          </cell>
          <cell r="E611">
            <v>36996</v>
          </cell>
        </row>
        <row r="612">
          <cell r="A612" t="str">
            <v>H5004</v>
          </cell>
          <cell r="B612" t="str">
            <v>Sławomir</v>
          </cell>
          <cell r="C612" t="str">
            <v>HETMAŃSKI</v>
          </cell>
          <cell r="D612" t="str">
            <v>----</v>
          </cell>
          <cell r="E612">
            <v>28448</v>
          </cell>
        </row>
        <row r="613">
          <cell r="A613" t="str">
            <v>H5020</v>
          </cell>
          <cell r="B613" t="str">
            <v>Gabriela</v>
          </cell>
          <cell r="C613" t="str">
            <v>HELMAN</v>
          </cell>
          <cell r="D613" t="str">
            <v>KKS Ruch Piotrków Tryb.</v>
          </cell>
          <cell r="E613">
            <v>36996</v>
          </cell>
        </row>
        <row r="614">
          <cell r="A614" t="str">
            <v>H5129</v>
          </cell>
          <cell r="B614" t="str">
            <v>Natan</v>
          </cell>
          <cell r="C614" t="str">
            <v>HEMER</v>
          </cell>
          <cell r="D614" t="str">
            <v>UKS Korona Pabianice</v>
          </cell>
          <cell r="E614">
            <v>36997</v>
          </cell>
        </row>
        <row r="615">
          <cell r="A615" t="str">
            <v>H5156</v>
          </cell>
          <cell r="B615" t="str">
            <v>Bartosz</v>
          </cell>
          <cell r="C615" t="str">
            <v>HOFFMANN</v>
          </cell>
          <cell r="D615" t="str">
            <v>KS Wesoła Warszawa</v>
          </cell>
          <cell r="E615">
            <v>37488</v>
          </cell>
        </row>
        <row r="616">
          <cell r="A616" t="str">
            <v>H5238</v>
          </cell>
          <cell r="B616" t="str">
            <v>Krystian</v>
          </cell>
          <cell r="C616" t="str">
            <v>HRABIK</v>
          </cell>
          <cell r="D616" t="str">
            <v>UKS Ząbkowice Dąbrowa Górn.</v>
          </cell>
          <cell r="E616">
            <v>36165</v>
          </cell>
        </row>
        <row r="617">
          <cell r="A617" t="str">
            <v>H5344</v>
          </cell>
          <cell r="B617" t="str">
            <v>Mateusz</v>
          </cell>
          <cell r="C617" t="str">
            <v>HAŁASA</v>
          </cell>
          <cell r="D617" t="str">
            <v>UKS Kiko Zamość</v>
          </cell>
          <cell r="E617">
            <v>37129</v>
          </cell>
        </row>
        <row r="618">
          <cell r="A618" t="str">
            <v>H5407</v>
          </cell>
          <cell r="B618" t="str">
            <v>Łukasz</v>
          </cell>
          <cell r="C618" t="str">
            <v>HOMEL</v>
          </cell>
          <cell r="D618" t="str">
            <v>BKS Kolejarz Katowice</v>
          </cell>
          <cell r="E618">
            <v>37399</v>
          </cell>
        </row>
        <row r="619">
          <cell r="A619" t="str">
            <v>H5408</v>
          </cell>
          <cell r="B619" t="str">
            <v>Rafał</v>
          </cell>
          <cell r="C619" t="str">
            <v>HOMEL</v>
          </cell>
          <cell r="D619" t="str">
            <v>BKS Kolejarz Katowice</v>
          </cell>
          <cell r="E619">
            <v>37931</v>
          </cell>
        </row>
        <row r="620">
          <cell r="A620" t="str">
            <v>H5529</v>
          </cell>
          <cell r="B620" t="str">
            <v>Mateusz</v>
          </cell>
          <cell r="C620" t="str">
            <v>HOŁUB</v>
          </cell>
          <cell r="D620" t="str">
            <v>SKB Suwałki</v>
          </cell>
          <cell r="E620">
            <v>37845</v>
          </cell>
        </row>
        <row r="621">
          <cell r="A621" t="str">
            <v>H5537</v>
          </cell>
          <cell r="B621" t="str">
            <v>Grzegorz</v>
          </cell>
          <cell r="C621" t="str">
            <v>HOŁUB</v>
          </cell>
          <cell r="D621" t="str">
            <v>SKB Suwałki</v>
          </cell>
          <cell r="E621">
            <v>37395</v>
          </cell>
        </row>
        <row r="622">
          <cell r="A622" t="str">
            <v>H5558</v>
          </cell>
          <cell r="B622" t="str">
            <v>Natalia</v>
          </cell>
          <cell r="C622" t="str">
            <v>HAŁATA</v>
          </cell>
          <cell r="D622" t="str">
            <v>UKSB Volant Mielec</v>
          </cell>
          <cell r="E622">
            <v>36991</v>
          </cell>
        </row>
        <row r="623">
          <cell r="A623" t="str">
            <v>H5728</v>
          </cell>
          <cell r="B623" t="str">
            <v>Maciej</v>
          </cell>
          <cell r="C623" t="str">
            <v>HABER</v>
          </cell>
          <cell r="D623" t="str">
            <v>UKS Orkan Przeźmierowo</v>
          </cell>
          <cell r="E623">
            <v>37296</v>
          </cell>
        </row>
        <row r="624">
          <cell r="A624" t="str">
            <v>H5742</v>
          </cell>
          <cell r="B624" t="str">
            <v>Julia</v>
          </cell>
          <cell r="C624" t="str">
            <v>HARKOT</v>
          </cell>
          <cell r="D624" t="str">
            <v>UKS Kiko Zamość</v>
          </cell>
          <cell r="E624">
            <v>37516</v>
          </cell>
        </row>
        <row r="625">
          <cell r="A625" t="str">
            <v>H5856</v>
          </cell>
          <cell r="B625" t="str">
            <v>Adam</v>
          </cell>
          <cell r="C625" t="str">
            <v>HABRYCH</v>
          </cell>
          <cell r="D625" t="str">
            <v>UKS Astra Wrocław</v>
          </cell>
          <cell r="E625">
            <v>37081</v>
          </cell>
        </row>
        <row r="626">
          <cell r="A626" t="str">
            <v>I2500</v>
          </cell>
          <cell r="B626" t="str">
            <v>Marek</v>
          </cell>
          <cell r="C626" t="str">
            <v>IDZIKOWSKI</v>
          </cell>
          <cell r="D626" t="str">
            <v>----</v>
          </cell>
          <cell r="E626">
            <v>20540</v>
          </cell>
        </row>
        <row r="627">
          <cell r="A627" t="str">
            <v>I3301</v>
          </cell>
          <cell r="B627" t="str">
            <v>Igor</v>
          </cell>
          <cell r="C627" t="str">
            <v>IWAŃSKI</v>
          </cell>
          <cell r="D627" t="str">
            <v>UKSB Volant Mielec</v>
          </cell>
          <cell r="E627">
            <v>35576</v>
          </cell>
        </row>
        <row r="628">
          <cell r="A628" t="str">
            <v>I3877</v>
          </cell>
          <cell r="B628" t="str">
            <v>Karol</v>
          </cell>
          <cell r="C628" t="str">
            <v>IWULSKI</v>
          </cell>
          <cell r="D628" t="str">
            <v>MKS Spartakus Niepołomice</v>
          </cell>
          <cell r="E628">
            <v>35588</v>
          </cell>
        </row>
        <row r="629">
          <cell r="A629" t="str">
            <v>I4204</v>
          </cell>
          <cell r="B629" t="str">
            <v>Agata</v>
          </cell>
          <cell r="C629" t="str">
            <v>ISKRA</v>
          </cell>
          <cell r="D629" t="str">
            <v>UKS Unia Bieruń</v>
          </cell>
          <cell r="E629">
            <v>35617</v>
          </cell>
        </row>
        <row r="630">
          <cell r="A630" t="str">
            <v>I4365</v>
          </cell>
          <cell r="B630" t="str">
            <v>Patryk</v>
          </cell>
          <cell r="C630" t="str">
            <v>IDZIKOWSKI</v>
          </cell>
          <cell r="D630" t="str">
            <v>STB Energia Lubliniec</v>
          </cell>
          <cell r="E630">
            <v>34524</v>
          </cell>
        </row>
        <row r="631">
          <cell r="A631" t="str">
            <v>I5606</v>
          </cell>
          <cell r="B631" t="str">
            <v>Jakub</v>
          </cell>
          <cell r="C631" t="str">
            <v>IMIELSKI</v>
          </cell>
          <cell r="D631" t="str">
            <v>AZSAGH Kraków</v>
          </cell>
          <cell r="E631">
            <v>35453</v>
          </cell>
        </row>
        <row r="632">
          <cell r="A632" t="str">
            <v>J 014</v>
          </cell>
          <cell r="B632" t="str">
            <v>Małgorzata</v>
          </cell>
          <cell r="C632" t="str">
            <v>JANIACZYK</v>
          </cell>
          <cell r="D632" t="str">
            <v>AZSUW Warszawa</v>
          </cell>
          <cell r="E632">
            <v>31148</v>
          </cell>
        </row>
        <row r="633">
          <cell r="A633" t="str">
            <v>J 067</v>
          </cell>
          <cell r="B633" t="str">
            <v>Monika</v>
          </cell>
          <cell r="C633" t="str">
            <v>JANDUŁA</v>
          </cell>
          <cell r="D633" t="str">
            <v>----</v>
          </cell>
          <cell r="E633">
            <v>31438</v>
          </cell>
        </row>
        <row r="634">
          <cell r="A634" t="str">
            <v>J 096</v>
          </cell>
          <cell r="B634" t="str">
            <v>Zbigniew</v>
          </cell>
          <cell r="C634" t="str">
            <v>JASIULEWICZ</v>
          </cell>
          <cell r="D634" t="str">
            <v>AZSAGH Kraków</v>
          </cell>
          <cell r="E634">
            <v>29202</v>
          </cell>
        </row>
        <row r="635">
          <cell r="A635" t="str">
            <v>J0107</v>
          </cell>
          <cell r="B635" t="str">
            <v>Katarzyna</v>
          </cell>
          <cell r="C635" t="str">
            <v>JABCZYŃSKA</v>
          </cell>
          <cell r="D635" t="str">
            <v>KB Vol-Trick Kępno</v>
          </cell>
          <cell r="E635">
            <v>28756</v>
          </cell>
        </row>
        <row r="636">
          <cell r="A636" t="str">
            <v>J0134</v>
          </cell>
          <cell r="B636" t="str">
            <v>Jakub</v>
          </cell>
          <cell r="C636" t="str">
            <v>JANASZEK</v>
          </cell>
          <cell r="D636" t="str">
            <v>PTS Puszczykowo</v>
          </cell>
          <cell r="E636">
            <v>30510</v>
          </cell>
        </row>
        <row r="637">
          <cell r="A637" t="str">
            <v>J0230</v>
          </cell>
          <cell r="B637" t="str">
            <v>Łukasz</v>
          </cell>
          <cell r="C637" t="str">
            <v>JOŃCZYK</v>
          </cell>
          <cell r="D637" t="str">
            <v>SKB Piast Słupsk</v>
          </cell>
          <cell r="E637">
            <v>32003</v>
          </cell>
        </row>
        <row r="638">
          <cell r="A638" t="str">
            <v>J0876</v>
          </cell>
          <cell r="B638" t="str">
            <v>Ewa</v>
          </cell>
          <cell r="C638" t="str">
            <v>JAROCKA-BURNIEWICZ</v>
          </cell>
          <cell r="D638" t="str">
            <v>UKS Hubal Białystok</v>
          </cell>
          <cell r="E638">
            <v>31098</v>
          </cell>
        </row>
        <row r="639">
          <cell r="A639" t="str">
            <v>J0969</v>
          </cell>
          <cell r="B639" t="str">
            <v>Magdalena</v>
          </cell>
          <cell r="C639" t="str">
            <v>JAWOREK</v>
          </cell>
          <cell r="D639" t="str">
            <v>AZSUWM Olsztyn</v>
          </cell>
          <cell r="E639">
            <v>31971</v>
          </cell>
        </row>
        <row r="640">
          <cell r="A640" t="str">
            <v>J1120</v>
          </cell>
          <cell r="B640" t="str">
            <v>Hubert</v>
          </cell>
          <cell r="C640" t="str">
            <v>JAWORSKI</v>
          </cell>
          <cell r="D640" t="str">
            <v>AZSUWM Olsztyn</v>
          </cell>
          <cell r="E640">
            <v>32277</v>
          </cell>
        </row>
        <row r="641">
          <cell r="A641" t="str">
            <v>J1445</v>
          </cell>
          <cell r="B641" t="str">
            <v>Stanisław</v>
          </cell>
          <cell r="C641" t="str">
            <v>JÓZWIK</v>
          </cell>
          <cell r="D641" t="str">
            <v>----</v>
          </cell>
          <cell r="E641">
            <v>15410</v>
          </cell>
        </row>
        <row r="642">
          <cell r="A642" t="str">
            <v>J1466</v>
          </cell>
          <cell r="B642" t="str">
            <v>Andrzej</v>
          </cell>
          <cell r="C642" t="str">
            <v>JANECKI</v>
          </cell>
          <cell r="D642" t="str">
            <v>UKS Dwójka Wesoła</v>
          </cell>
          <cell r="E642">
            <v>17297</v>
          </cell>
        </row>
        <row r="643">
          <cell r="A643" t="str">
            <v>J1567</v>
          </cell>
          <cell r="B643" t="str">
            <v>Dariusz</v>
          </cell>
          <cell r="C643" t="str">
            <v>JANIK</v>
          </cell>
          <cell r="D643" t="str">
            <v>AZSAGH Kraków</v>
          </cell>
          <cell r="E643">
            <v>31759</v>
          </cell>
        </row>
        <row r="644">
          <cell r="A644" t="str">
            <v>J1617</v>
          </cell>
          <cell r="B644" t="str">
            <v>Jacek</v>
          </cell>
          <cell r="C644" t="str">
            <v>JAKUBOWSKI</v>
          </cell>
          <cell r="D644" t="str">
            <v>AZSWAT Warszawa</v>
          </cell>
          <cell r="E644">
            <v>32602</v>
          </cell>
        </row>
        <row r="645">
          <cell r="A645" t="str">
            <v>J2017</v>
          </cell>
          <cell r="B645" t="str">
            <v>Artur</v>
          </cell>
          <cell r="C645" t="str">
            <v>JAKUBOWSKI</v>
          </cell>
          <cell r="D645" t="str">
            <v>AZSUWM Olsztyn</v>
          </cell>
          <cell r="E645">
            <v>33327</v>
          </cell>
        </row>
        <row r="646">
          <cell r="A646" t="str">
            <v>J2102</v>
          </cell>
          <cell r="B646" t="str">
            <v>Łukasz</v>
          </cell>
          <cell r="C646" t="str">
            <v>JĘDRZEJAK</v>
          </cell>
          <cell r="D646" t="str">
            <v>UKS 70 Płock</v>
          </cell>
          <cell r="E646">
            <v>33807</v>
          </cell>
        </row>
        <row r="647">
          <cell r="A647" t="str">
            <v>J2144</v>
          </cell>
          <cell r="B647" t="str">
            <v>Aleksandra</v>
          </cell>
          <cell r="C647" t="str">
            <v>JACZEWSKA</v>
          </cell>
          <cell r="D647" t="str">
            <v>AZSUWM Olsztyn</v>
          </cell>
          <cell r="E647">
            <v>33396</v>
          </cell>
        </row>
        <row r="648">
          <cell r="A648" t="str">
            <v>J2321</v>
          </cell>
          <cell r="B648" t="str">
            <v>Kamil</v>
          </cell>
          <cell r="C648" t="str">
            <v>JĘDRYS</v>
          </cell>
          <cell r="D648" t="str">
            <v>AZSWAT Warszawa</v>
          </cell>
          <cell r="E648">
            <v>34881</v>
          </cell>
        </row>
        <row r="649">
          <cell r="A649" t="str">
            <v>J2334</v>
          </cell>
          <cell r="B649" t="str">
            <v>Łukasz</v>
          </cell>
          <cell r="C649" t="str">
            <v>JASIŃSKI</v>
          </cell>
          <cell r="D649" t="str">
            <v>MKB Lednik Miastko</v>
          </cell>
          <cell r="E649">
            <v>34057</v>
          </cell>
        </row>
        <row r="650">
          <cell r="A650" t="str">
            <v>J2345</v>
          </cell>
          <cell r="B650" t="str">
            <v>Przemysław</v>
          </cell>
          <cell r="C650" t="str">
            <v>JABŁOŃSKI</v>
          </cell>
          <cell r="D650" t="str">
            <v>UKS Hubal Białystok</v>
          </cell>
          <cell r="E650">
            <v>33990</v>
          </cell>
        </row>
        <row r="651">
          <cell r="A651" t="str">
            <v>J2457</v>
          </cell>
          <cell r="B651" t="str">
            <v>Marta</v>
          </cell>
          <cell r="C651" t="str">
            <v>JEWTUCH</v>
          </cell>
          <cell r="D651" t="str">
            <v>----</v>
          </cell>
          <cell r="E651">
            <v>34580</v>
          </cell>
        </row>
        <row r="652">
          <cell r="A652" t="str">
            <v>J2970</v>
          </cell>
          <cell r="B652" t="str">
            <v>Aleksander</v>
          </cell>
          <cell r="C652" t="str">
            <v>JABŁOŃSKI</v>
          </cell>
          <cell r="D652" t="str">
            <v>UKS Hubal Białystok</v>
          </cell>
          <cell r="E652">
            <v>35475</v>
          </cell>
        </row>
        <row r="653">
          <cell r="A653" t="str">
            <v>J2971</v>
          </cell>
          <cell r="B653" t="str">
            <v>Karolina</v>
          </cell>
          <cell r="C653" t="str">
            <v>JANOWSKA</v>
          </cell>
          <cell r="D653" t="str">
            <v>UKS Hubal Białystok</v>
          </cell>
          <cell r="E653">
            <v>35009</v>
          </cell>
        </row>
        <row r="654">
          <cell r="A654" t="str">
            <v>J3081</v>
          </cell>
          <cell r="B654" t="str">
            <v>Agata</v>
          </cell>
          <cell r="C654" t="str">
            <v>JOHN</v>
          </cell>
          <cell r="D654" t="str">
            <v>LKS Technik Głubczyce</v>
          </cell>
          <cell r="E654">
            <v>34310</v>
          </cell>
        </row>
        <row r="655">
          <cell r="A655" t="str">
            <v>J3109</v>
          </cell>
          <cell r="B655" t="str">
            <v>Monika</v>
          </cell>
          <cell r="C655" t="str">
            <v>JONAK</v>
          </cell>
          <cell r="D655" t="str">
            <v>MLKS Solec Kuj.</v>
          </cell>
          <cell r="E655">
            <v>34103</v>
          </cell>
        </row>
        <row r="656">
          <cell r="A656" t="str">
            <v>J3112</v>
          </cell>
          <cell r="B656" t="str">
            <v>Krzysztof</v>
          </cell>
          <cell r="C656" t="str">
            <v>JAKOWCZUK</v>
          </cell>
          <cell r="D656" t="str">
            <v>UKS Hubal Białystok</v>
          </cell>
          <cell r="E656">
            <v>35215</v>
          </cell>
        </row>
        <row r="657">
          <cell r="A657" t="str">
            <v>J3436</v>
          </cell>
          <cell r="B657" t="str">
            <v>Patryk</v>
          </cell>
          <cell r="C657" t="str">
            <v>JAS</v>
          </cell>
          <cell r="D657" t="str">
            <v>UKS Kometa Sianów</v>
          </cell>
          <cell r="E657">
            <v>35449</v>
          </cell>
        </row>
        <row r="658">
          <cell r="A658" t="str">
            <v>J3652</v>
          </cell>
          <cell r="B658" t="str">
            <v>Beata</v>
          </cell>
          <cell r="C658" t="str">
            <v>JAWORSKA</v>
          </cell>
          <cell r="D658" t="str">
            <v>----</v>
          </cell>
          <cell r="E658">
            <v>23749</v>
          </cell>
        </row>
        <row r="659">
          <cell r="A659" t="str">
            <v>J3660</v>
          </cell>
          <cell r="B659" t="str">
            <v>Maciej</v>
          </cell>
          <cell r="C659" t="str">
            <v>JAJKIEWICZ</v>
          </cell>
          <cell r="D659" t="str">
            <v>UKS Orbitek Straszęcin</v>
          </cell>
          <cell r="E659">
            <v>35112</v>
          </cell>
        </row>
        <row r="660">
          <cell r="A660" t="str">
            <v>J3673</v>
          </cell>
          <cell r="B660" t="str">
            <v>Szymon</v>
          </cell>
          <cell r="C660" t="str">
            <v>JAWORSKI</v>
          </cell>
          <cell r="D660" t="str">
            <v>MKB Lednik Miastko</v>
          </cell>
          <cell r="E660">
            <v>36231</v>
          </cell>
        </row>
        <row r="661">
          <cell r="A661" t="str">
            <v>J3715</v>
          </cell>
          <cell r="B661" t="str">
            <v>Paulina</v>
          </cell>
          <cell r="C661" t="str">
            <v>JABŁOŃSKA</v>
          </cell>
          <cell r="D661" t="str">
            <v>UKS Hubal Białystok</v>
          </cell>
          <cell r="E661">
            <v>36161</v>
          </cell>
        </row>
        <row r="662">
          <cell r="A662" t="str">
            <v>J3774</v>
          </cell>
          <cell r="B662" t="str">
            <v>Damian</v>
          </cell>
          <cell r="C662" t="str">
            <v>JAŚKOWIAK</v>
          </cell>
          <cell r="D662" t="str">
            <v>UKS Orkan Przeźmierowo</v>
          </cell>
          <cell r="E662">
            <v>35987</v>
          </cell>
        </row>
        <row r="663">
          <cell r="A663" t="str">
            <v>J3781</v>
          </cell>
          <cell r="B663" t="str">
            <v>Adrian</v>
          </cell>
          <cell r="C663" t="str">
            <v>JAŚKOWIAK</v>
          </cell>
          <cell r="D663" t="str">
            <v>UKS Orkan Przeźmierowo</v>
          </cell>
          <cell r="E663">
            <v>36328</v>
          </cell>
        </row>
        <row r="664">
          <cell r="A664" t="str">
            <v>J3786</v>
          </cell>
          <cell r="B664" t="str">
            <v>Emilia</v>
          </cell>
          <cell r="C664" t="str">
            <v>JAWORSKA</v>
          </cell>
          <cell r="D664" t="str">
            <v>MKS Spartakus Niepołomice</v>
          </cell>
          <cell r="E664">
            <v>35485</v>
          </cell>
        </row>
        <row r="665">
          <cell r="A665" t="str">
            <v>J3807</v>
          </cell>
          <cell r="B665" t="str">
            <v>Adam</v>
          </cell>
          <cell r="C665" t="str">
            <v>JEŻ</v>
          </cell>
          <cell r="D665" t="str">
            <v>UKS Iskra Babimost</v>
          </cell>
          <cell r="E665">
            <v>35779</v>
          </cell>
        </row>
        <row r="666">
          <cell r="A666" t="str">
            <v>J3841</v>
          </cell>
          <cell r="B666" t="str">
            <v>Dominika</v>
          </cell>
          <cell r="C666" t="str">
            <v>JANICKA</v>
          </cell>
          <cell r="D666" t="str">
            <v>UKS 70 Płock</v>
          </cell>
          <cell r="E666">
            <v>35993</v>
          </cell>
        </row>
        <row r="667">
          <cell r="A667" t="str">
            <v>J4075</v>
          </cell>
          <cell r="B667" t="str">
            <v>Konrad</v>
          </cell>
          <cell r="C667" t="str">
            <v>JURCZAK</v>
          </cell>
          <cell r="D667" t="str">
            <v>----</v>
          </cell>
          <cell r="E667">
            <v>25720</v>
          </cell>
        </row>
        <row r="668">
          <cell r="A668" t="str">
            <v>J4123</v>
          </cell>
          <cell r="B668" t="str">
            <v>Michał</v>
          </cell>
          <cell r="C668" t="str">
            <v>JANUSZEWSKI</v>
          </cell>
          <cell r="D668" t="str">
            <v>ŚKB Harcownik Warszawa</v>
          </cell>
          <cell r="E668">
            <v>37053</v>
          </cell>
        </row>
        <row r="669">
          <cell r="A669" t="str">
            <v>J4233</v>
          </cell>
          <cell r="B669" t="str">
            <v>Mateusz</v>
          </cell>
          <cell r="C669" t="str">
            <v>JENDERNAL</v>
          </cell>
          <cell r="D669" t="str">
            <v>ULKS U-2 Lotka Bytów</v>
          </cell>
          <cell r="E669">
            <v>36427</v>
          </cell>
        </row>
        <row r="670">
          <cell r="A670" t="str">
            <v>J4343</v>
          </cell>
          <cell r="B670" t="str">
            <v>Marta</v>
          </cell>
          <cell r="C670" t="str">
            <v>JAWORSKA</v>
          </cell>
          <cell r="D670" t="str">
            <v>BKS Kolejarz Częstochowa</v>
          </cell>
          <cell r="E670">
            <v>34347</v>
          </cell>
        </row>
        <row r="671">
          <cell r="A671" t="str">
            <v>J4356</v>
          </cell>
          <cell r="B671" t="str">
            <v>Jakub</v>
          </cell>
          <cell r="C671" t="str">
            <v>JARECKI</v>
          </cell>
          <cell r="D671" t="str">
            <v>----</v>
          </cell>
          <cell r="E671">
            <v>36773</v>
          </cell>
        </row>
        <row r="672">
          <cell r="A672" t="str">
            <v>J4467</v>
          </cell>
          <cell r="B672" t="str">
            <v>Wojciech</v>
          </cell>
          <cell r="C672" t="str">
            <v>JONDERKO</v>
          </cell>
          <cell r="D672" t="str">
            <v>UKS Plesbad Pszczyna</v>
          </cell>
          <cell r="E672">
            <v>36623</v>
          </cell>
        </row>
        <row r="673">
          <cell r="A673" t="str">
            <v>J4505</v>
          </cell>
          <cell r="B673" t="str">
            <v>Wiktoria</v>
          </cell>
          <cell r="C673" t="str">
            <v>JUSZCZAK</v>
          </cell>
          <cell r="D673" t="str">
            <v>MMKS Gdańsk</v>
          </cell>
          <cell r="E673">
            <v>36242</v>
          </cell>
        </row>
        <row r="674">
          <cell r="A674" t="str">
            <v>J4555</v>
          </cell>
          <cell r="B674" t="str">
            <v>Izabela</v>
          </cell>
          <cell r="C674" t="str">
            <v>JAJKO</v>
          </cell>
          <cell r="D674" t="str">
            <v>UKS Orliki Ropica Polska</v>
          </cell>
          <cell r="E674">
            <v>36177</v>
          </cell>
        </row>
        <row r="675">
          <cell r="A675" t="str">
            <v>J4557</v>
          </cell>
          <cell r="B675" t="str">
            <v>Michał</v>
          </cell>
          <cell r="C675" t="str">
            <v>JEDLECKI</v>
          </cell>
          <cell r="D675" t="str">
            <v>UKS Orliki Ropica Polska</v>
          </cell>
          <cell r="E675">
            <v>36476</v>
          </cell>
        </row>
        <row r="676">
          <cell r="A676" t="str">
            <v>J4598</v>
          </cell>
          <cell r="B676" t="str">
            <v>Karolina</v>
          </cell>
          <cell r="C676" t="str">
            <v>JODZIO</v>
          </cell>
          <cell r="D676" t="str">
            <v>SKB Suwałki</v>
          </cell>
          <cell r="E676">
            <v>36448</v>
          </cell>
        </row>
        <row r="677">
          <cell r="A677" t="str">
            <v>J4605</v>
          </cell>
          <cell r="B677" t="str">
            <v>Stepan</v>
          </cell>
          <cell r="C677" t="str">
            <v>JAROSLAVTSEV</v>
          </cell>
          <cell r="D677" t="str">
            <v>AZSAGH Kraków</v>
          </cell>
          <cell r="E677">
            <v>31384</v>
          </cell>
        </row>
        <row r="678">
          <cell r="A678" t="str">
            <v>J4624</v>
          </cell>
          <cell r="B678" t="str">
            <v>Mikołaj</v>
          </cell>
          <cell r="C678" t="str">
            <v>JASTRZĘBSKI</v>
          </cell>
          <cell r="D678" t="str">
            <v>UKS 70 Płock</v>
          </cell>
          <cell r="E678">
            <v>36846</v>
          </cell>
        </row>
        <row r="679">
          <cell r="A679" t="str">
            <v>J4626</v>
          </cell>
          <cell r="B679" t="str">
            <v>Zofia</v>
          </cell>
          <cell r="C679" t="str">
            <v>JASIŃSKA</v>
          </cell>
          <cell r="D679" t="str">
            <v>KS Masovia Płock</v>
          </cell>
          <cell r="E679">
            <v>37192</v>
          </cell>
        </row>
        <row r="680">
          <cell r="A680" t="str">
            <v>J4630</v>
          </cell>
          <cell r="B680" t="str">
            <v>Katarzyna</v>
          </cell>
          <cell r="C680" t="str">
            <v>JABŁOŃSKA</v>
          </cell>
          <cell r="D680" t="str">
            <v>ULKS U-2 Lotka Bytów</v>
          </cell>
          <cell r="E680">
            <v>36245</v>
          </cell>
        </row>
        <row r="681">
          <cell r="A681" t="str">
            <v>J4666</v>
          </cell>
          <cell r="B681" t="str">
            <v>Oskar</v>
          </cell>
          <cell r="C681" t="str">
            <v>JASS</v>
          </cell>
          <cell r="D681" t="str">
            <v>----</v>
          </cell>
          <cell r="E681">
            <v>27031</v>
          </cell>
        </row>
        <row r="682">
          <cell r="A682" t="str">
            <v>J4677</v>
          </cell>
          <cell r="B682" t="str">
            <v>Adam</v>
          </cell>
          <cell r="C682" t="str">
            <v>JAGODA</v>
          </cell>
          <cell r="D682" t="str">
            <v>UKS Kiko Zamość</v>
          </cell>
          <cell r="E682">
            <v>36290</v>
          </cell>
        </row>
        <row r="683">
          <cell r="A683" t="str">
            <v>J4722</v>
          </cell>
          <cell r="B683" t="str">
            <v>Mikołaj</v>
          </cell>
          <cell r="C683" t="str">
            <v>JÓŹWIAK</v>
          </cell>
          <cell r="D683" t="str">
            <v>KS Hubertus Zalesie Górne</v>
          </cell>
          <cell r="E683">
            <v>36536</v>
          </cell>
        </row>
        <row r="684">
          <cell r="A684" t="str">
            <v>J4728</v>
          </cell>
          <cell r="B684" t="str">
            <v>Paulina</v>
          </cell>
          <cell r="C684" t="str">
            <v>JANUS</v>
          </cell>
          <cell r="D684" t="str">
            <v>UKSB Volant Mielec</v>
          </cell>
          <cell r="E684">
            <v>36787</v>
          </cell>
        </row>
        <row r="685">
          <cell r="A685" t="str">
            <v>J4754</v>
          </cell>
          <cell r="B685" t="str">
            <v>Kamil</v>
          </cell>
          <cell r="C685" t="str">
            <v>JORGEL</v>
          </cell>
          <cell r="D685" t="str">
            <v>MMKS Kędzierzyn-Koźle</v>
          </cell>
          <cell r="E685">
            <v>36699</v>
          </cell>
        </row>
        <row r="686">
          <cell r="A686" t="str">
            <v>J4764</v>
          </cell>
          <cell r="B686" t="str">
            <v>Mateusz</v>
          </cell>
          <cell r="C686" t="str">
            <v>JUDA</v>
          </cell>
          <cell r="D686" t="str">
            <v>MMKS Kędzierzyn-Koźle</v>
          </cell>
          <cell r="E686">
            <v>37002</v>
          </cell>
        </row>
        <row r="687">
          <cell r="A687" t="str">
            <v>J4899</v>
          </cell>
          <cell r="B687" t="str">
            <v>Dawid</v>
          </cell>
          <cell r="C687" t="str">
            <v>JANIAK</v>
          </cell>
          <cell r="D687" t="str">
            <v>MUKBMDK Płock</v>
          </cell>
          <cell r="E687">
            <v>36878</v>
          </cell>
        </row>
        <row r="688">
          <cell r="A688" t="str">
            <v>J4900</v>
          </cell>
          <cell r="B688" t="str">
            <v>Rafał</v>
          </cell>
          <cell r="C688" t="str">
            <v>JANIAK</v>
          </cell>
          <cell r="D688" t="str">
            <v>MUKBMDK Płock</v>
          </cell>
          <cell r="E688">
            <v>36878</v>
          </cell>
        </row>
        <row r="689">
          <cell r="A689" t="str">
            <v>J4919</v>
          </cell>
          <cell r="B689" t="str">
            <v>Natalia</v>
          </cell>
          <cell r="C689" t="str">
            <v>JABŁOŃSKA</v>
          </cell>
          <cell r="D689" t="str">
            <v>UKS 25 Kielce</v>
          </cell>
          <cell r="E689">
            <v>36664</v>
          </cell>
        </row>
        <row r="690">
          <cell r="A690" t="str">
            <v>J4935</v>
          </cell>
          <cell r="B690" t="str">
            <v>Tomasz</v>
          </cell>
          <cell r="C690" t="str">
            <v>JACKOWSKI</v>
          </cell>
          <cell r="D690" t="str">
            <v>----</v>
          </cell>
          <cell r="E690">
            <v>27748</v>
          </cell>
        </row>
        <row r="691">
          <cell r="A691" t="str">
            <v>J4950</v>
          </cell>
          <cell r="B691" t="str">
            <v>Barbara</v>
          </cell>
          <cell r="C691" t="str">
            <v>JASKÓLSKA</v>
          </cell>
          <cell r="D691" t="str">
            <v>STB Energia Lubliniec</v>
          </cell>
          <cell r="E691">
            <v>26052</v>
          </cell>
        </row>
        <row r="692">
          <cell r="A692" t="str">
            <v>J4975</v>
          </cell>
          <cell r="B692" t="str">
            <v>Marcin</v>
          </cell>
          <cell r="C692" t="str">
            <v>JANIK</v>
          </cell>
          <cell r="D692" t="str">
            <v>----</v>
          </cell>
          <cell r="E692">
            <v>26621</v>
          </cell>
        </row>
        <row r="693">
          <cell r="A693" t="str">
            <v>J4980</v>
          </cell>
          <cell r="B693" t="str">
            <v>Julia</v>
          </cell>
          <cell r="C693" t="str">
            <v>JACKOWSKA</v>
          </cell>
          <cell r="D693" t="str">
            <v>UKS Junior Wrzosowa</v>
          </cell>
          <cell r="E693">
            <v>36961</v>
          </cell>
        </row>
        <row r="694">
          <cell r="A694" t="str">
            <v>J5011</v>
          </cell>
          <cell r="B694" t="str">
            <v>Aleksander</v>
          </cell>
          <cell r="C694" t="str">
            <v>JURCZAK</v>
          </cell>
          <cell r="D694" t="str">
            <v>BKS Kolejarz Katowice</v>
          </cell>
          <cell r="E694">
            <v>36664</v>
          </cell>
        </row>
        <row r="695">
          <cell r="A695" t="str">
            <v>J5013</v>
          </cell>
          <cell r="B695" t="str">
            <v>Anna</v>
          </cell>
          <cell r="C695" t="str">
            <v>JASZUK</v>
          </cell>
          <cell r="D695" t="str">
            <v>UKS Ostrówek</v>
          </cell>
          <cell r="E695">
            <v>36386</v>
          </cell>
        </row>
        <row r="696">
          <cell r="A696" t="str">
            <v>J5015</v>
          </cell>
          <cell r="B696" t="str">
            <v>Jakub</v>
          </cell>
          <cell r="C696" t="str">
            <v>JAGODZIŃSKI</v>
          </cell>
          <cell r="D696" t="str">
            <v>UKSB Milenium Warszawa</v>
          </cell>
          <cell r="E696">
            <v>37840</v>
          </cell>
        </row>
        <row r="697">
          <cell r="A697" t="str">
            <v>J5024</v>
          </cell>
          <cell r="B697" t="str">
            <v>Zuzanna</v>
          </cell>
          <cell r="C697" t="str">
            <v>JANKOWSKA</v>
          </cell>
          <cell r="D697" t="str">
            <v>MKS Strzelce Opolskie</v>
          </cell>
          <cell r="E697">
            <v>37486</v>
          </cell>
        </row>
        <row r="698">
          <cell r="A698" t="str">
            <v>J5123</v>
          </cell>
          <cell r="B698" t="str">
            <v>Livia</v>
          </cell>
          <cell r="C698" t="str">
            <v>JUSZTIN-MAJERCSIK</v>
          </cell>
          <cell r="D698" t="str">
            <v>MLKS Solec Kuj.</v>
          </cell>
          <cell r="E698">
            <v>31338</v>
          </cell>
        </row>
        <row r="699">
          <cell r="A699" t="str">
            <v>J5142</v>
          </cell>
          <cell r="B699" t="str">
            <v>Szymon</v>
          </cell>
          <cell r="C699" t="str">
            <v>JASIŃSKI</v>
          </cell>
          <cell r="D699" t="str">
            <v>MLKS Solec Kuj.</v>
          </cell>
          <cell r="E699">
            <v>37127</v>
          </cell>
        </row>
        <row r="700">
          <cell r="A700" t="str">
            <v>J5174</v>
          </cell>
          <cell r="B700" t="str">
            <v>Paweł</v>
          </cell>
          <cell r="C700" t="str">
            <v>JANUCHOWSKI</v>
          </cell>
          <cell r="D700" t="str">
            <v>----</v>
          </cell>
          <cell r="E700">
            <v>26613</v>
          </cell>
        </row>
        <row r="701">
          <cell r="A701" t="str">
            <v>J5175</v>
          </cell>
          <cell r="B701" t="str">
            <v>Peter</v>
          </cell>
          <cell r="C701" t="str">
            <v>JUSZTIN-MAJERCSIK</v>
          </cell>
          <cell r="D701" t="str">
            <v>MLKS Solec Kuj.</v>
          </cell>
          <cell r="E701">
            <v>27816</v>
          </cell>
        </row>
        <row r="702">
          <cell r="A702" t="str">
            <v>J5191</v>
          </cell>
          <cell r="B702" t="str">
            <v>Rafał</v>
          </cell>
          <cell r="C702" t="str">
            <v>JAKIEL</v>
          </cell>
          <cell r="D702" t="str">
            <v>UKS Smecz Bogatynia</v>
          </cell>
          <cell r="E702">
            <v>36097</v>
          </cell>
        </row>
        <row r="703">
          <cell r="A703" t="str">
            <v>J5219</v>
          </cell>
          <cell r="B703" t="str">
            <v>Sebastian</v>
          </cell>
          <cell r="C703" t="str">
            <v>JAROSZCZUK</v>
          </cell>
          <cell r="D703" t="str">
            <v>SKB Suwałki</v>
          </cell>
          <cell r="E703">
            <v>36973</v>
          </cell>
        </row>
        <row r="704">
          <cell r="A704" t="str">
            <v>J5253</v>
          </cell>
          <cell r="B704" t="str">
            <v>Remigiusz</v>
          </cell>
          <cell r="C704" t="str">
            <v>JANISZEWSKI</v>
          </cell>
          <cell r="D704" t="str">
            <v>----</v>
          </cell>
          <cell r="E704">
            <v>36937</v>
          </cell>
        </row>
        <row r="705">
          <cell r="A705" t="str">
            <v>J5268</v>
          </cell>
          <cell r="B705" t="str">
            <v>Maksymilian</v>
          </cell>
          <cell r="C705" t="str">
            <v>JACHIMOWICZ</v>
          </cell>
          <cell r="D705" t="str">
            <v>UKS Badminton Stare Babice</v>
          </cell>
          <cell r="E705">
            <v>37625</v>
          </cell>
        </row>
        <row r="706">
          <cell r="A706" t="str">
            <v>J5291</v>
          </cell>
          <cell r="B706" t="str">
            <v>Karolina</v>
          </cell>
          <cell r="C706" t="str">
            <v>JASIELSKA</v>
          </cell>
          <cell r="D706" t="str">
            <v>UKS Ostrówek</v>
          </cell>
          <cell r="E706">
            <v>36216</v>
          </cell>
        </row>
        <row r="707">
          <cell r="A707" t="str">
            <v>J5338</v>
          </cell>
          <cell r="B707" t="str">
            <v>Anna</v>
          </cell>
          <cell r="C707" t="str">
            <v>JÓŹWIAK</v>
          </cell>
          <cell r="D707" t="str">
            <v>UKS 2 Sobótka</v>
          </cell>
          <cell r="E707">
            <v>36844</v>
          </cell>
        </row>
        <row r="708">
          <cell r="A708" t="str">
            <v>J5365</v>
          </cell>
          <cell r="B708" t="str">
            <v>Patrycja</v>
          </cell>
          <cell r="C708" t="str">
            <v>JONDERKO</v>
          </cell>
          <cell r="D708" t="str">
            <v>UKS Plesbad Pszczyna</v>
          </cell>
          <cell r="E708">
            <v>36017</v>
          </cell>
        </row>
        <row r="709">
          <cell r="A709" t="str">
            <v>J5433</v>
          </cell>
          <cell r="B709" t="str">
            <v>Rafał</v>
          </cell>
          <cell r="C709" t="str">
            <v>JÓŹWIAK</v>
          </cell>
          <cell r="D709" t="str">
            <v>UKS 2 Sobótka</v>
          </cell>
          <cell r="E709">
            <v>37977</v>
          </cell>
        </row>
        <row r="710">
          <cell r="A710" t="str">
            <v>J5455</v>
          </cell>
          <cell r="B710" t="str">
            <v>Patryk</v>
          </cell>
          <cell r="C710" t="str">
            <v>JANICZEK</v>
          </cell>
          <cell r="D710" t="str">
            <v>UKS Korona Pabianice</v>
          </cell>
          <cell r="E710">
            <v>36182</v>
          </cell>
        </row>
        <row r="711">
          <cell r="A711" t="str">
            <v>J5465</v>
          </cell>
          <cell r="B711" t="str">
            <v>Kasper</v>
          </cell>
          <cell r="C711" t="str">
            <v>JERECZEK</v>
          </cell>
          <cell r="D711" t="str">
            <v>MKB Lednik Miastko</v>
          </cell>
          <cell r="E711">
            <v>37953</v>
          </cell>
        </row>
        <row r="712">
          <cell r="A712" t="str">
            <v>J5515</v>
          </cell>
          <cell r="B712" t="str">
            <v>Daniel</v>
          </cell>
          <cell r="C712" t="str">
            <v>JONDERKO</v>
          </cell>
          <cell r="D712" t="str">
            <v>UKS Plesbad Pszczyna</v>
          </cell>
          <cell r="E712">
            <v>37123</v>
          </cell>
        </row>
        <row r="713">
          <cell r="A713" t="str">
            <v>J5518</v>
          </cell>
          <cell r="B713" t="str">
            <v>Nikodem</v>
          </cell>
          <cell r="C713" t="str">
            <v>JAŚKOWIAK</v>
          </cell>
          <cell r="D713" t="str">
            <v>UKS Orkan Przeźmierowo</v>
          </cell>
          <cell r="E713">
            <v>37499</v>
          </cell>
        </row>
        <row r="714">
          <cell r="A714" t="str">
            <v>J5591</v>
          </cell>
          <cell r="B714" t="str">
            <v>Łukasz</v>
          </cell>
          <cell r="C714" t="str">
            <v>JABŁOŃSKI</v>
          </cell>
          <cell r="D714" t="str">
            <v>KSR Wolant Łódź</v>
          </cell>
          <cell r="E714">
            <v>36013</v>
          </cell>
        </row>
        <row r="715">
          <cell r="A715" t="str">
            <v>J5624</v>
          </cell>
          <cell r="B715" t="str">
            <v>Mariola</v>
          </cell>
          <cell r="C715" t="str">
            <v>JURUSIK</v>
          </cell>
          <cell r="D715" t="str">
            <v>UKS Arka Umieszcz</v>
          </cell>
          <cell r="E715">
            <v>37230</v>
          </cell>
        </row>
        <row r="716">
          <cell r="A716" t="str">
            <v>J5632</v>
          </cell>
          <cell r="B716" t="str">
            <v>Oskar</v>
          </cell>
          <cell r="C716" t="str">
            <v>JEMIOŁO</v>
          </cell>
          <cell r="D716" t="str">
            <v>UKSB Volant Mielec</v>
          </cell>
          <cell r="E716">
            <v>37013</v>
          </cell>
        </row>
        <row r="717">
          <cell r="A717" t="str">
            <v>J5640</v>
          </cell>
          <cell r="B717" t="str">
            <v>Franciszek</v>
          </cell>
          <cell r="C717" t="str">
            <v>JUŹKÓW</v>
          </cell>
          <cell r="D717" t="str">
            <v>UKS Dwójka Wesoła</v>
          </cell>
          <cell r="E717">
            <v>37145</v>
          </cell>
        </row>
        <row r="718">
          <cell r="A718" t="str">
            <v>J5645</v>
          </cell>
          <cell r="B718" t="str">
            <v>Aleksandra</v>
          </cell>
          <cell r="C718" t="str">
            <v>JODŁOWSKA</v>
          </cell>
          <cell r="D718" t="str">
            <v>UKS Sokół Ropczyce</v>
          </cell>
          <cell r="E718">
            <v>37122</v>
          </cell>
        </row>
        <row r="719">
          <cell r="A719" t="str">
            <v>J5691</v>
          </cell>
          <cell r="B719" t="str">
            <v>Wiktoria</v>
          </cell>
          <cell r="C719" t="str">
            <v>JURKOWSKA</v>
          </cell>
          <cell r="D719" t="str">
            <v>UKS Kiko Zamość</v>
          </cell>
          <cell r="E719">
            <v>36929</v>
          </cell>
        </row>
        <row r="720">
          <cell r="A720" t="str">
            <v>J5758</v>
          </cell>
          <cell r="B720" t="str">
            <v>Alicja</v>
          </cell>
          <cell r="C720" t="str">
            <v>JENERALCZYK</v>
          </cell>
          <cell r="D720" t="str">
            <v>KSR Wolant Łódź</v>
          </cell>
          <cell r="E720">
            <v>37001</v>
          </cell>
        </row>
        <row r="721">
          <cell r="A721" t="str">
            <v>J5821</v>
          </cell>
          <cell r="B721" t="str">
            <v>Maria</v>
          </cell>
          <cell r="C721" t="str">
            <v>JUNCZEWSKA</v>
          </cell>
          <cell r="D721" t="str">
            <v>UKSB Milenium Warszawa</v>
          </cell>
          <cell r="E721">
            <v>38714</v>
          </cell>
        </row>
        <row r="722">
          <cell r="A722" t="str">
            <v>J5822</v>
          </cell>
          <cell r="B722" t="str">
            <v>Zofia</v>
          </cell>
          <cell r="C722" t="str">
            <v>JUNCZEWSKA</v>
          </cell>
          <cell r="D722" t="str">
            <v>UKSB Milenium Warszawa</v>
          </cell>
          <cell r="E722">
            <v>37755</v>
          </cell>
        </row>
        <row r="723">
          <cell r="A723" t="str">
            <v>J5837</v>
          </cell>
          <cell r="B723" t="str">
            <v>Sebastian</v>
          </cell>
          <cell r="C723" t="str">
            <v>JASZKIEWICZ</v>
          </cell>
          <cell r="D723" t="str">
            <v>----</v>
          </cell>
          <cell r="E723">
            <v>37670</v>
          </cell>
        </row>
        <row r="724">
          <cell r="A724" t="str">
            <v>J5839</v>
          </cell>
          <cell r="B724" t="str">
            <v>Dawid</v>
          </cell>
          <cell r="C724" t="str">
            <v>JASZKIEWICZ</v>
          </cell>
          <cell r="D724" t="str">
            <v>----</v>
          </cell>
          <cell r="E724">
            <v>37670</v>
          </cell>
        </row>
        <row r="725">
          <cell r="A725" t="str">
            <v>J5849</v>
          </cell>
          <cell r="B725" t="str">
            <v>Tymon</v>
          </cell>
          <cell r="C725" t="str">
            <v>JANOWICZ</v>
          </cell>
          <cell r="D725" t="str">
            <v>UKS Astra Wrocław</v>
          </cell>
          <cell r="E725">
            <v>38265</v>
          </cell>
        </row>
        <row r="726">
          <cell r="A726" t="str">
            <v>K 032</v>
          </cell>
          <cell r="B726" t="str">
            <v>Robert</v>
          </cell>
          <cell r="C726" t="str">
            <v>KOWALCZYK</v>
          </cell>
          <cell r="D726" t="str">
            <v>UKS Hubal Białystok</v>
          </cell>
          <cell r="E726">
            <v>27455</v>
          </cell>
        </row>
        <row r="727">
          <cell r="A727" t="str">
            <v>K 087</v>
          </cell>
          <cell r="B727" t="str">
            <v>Marek</v>
          </cell>
          <cell r="C727" t="str">
            <v>KAMIŃSKI</v>
          </cell>
          <cell r="D727" t="str">
            <v>MKS Stal Nowa Dęba</v>
          </cell>
          <cell r="E727">
            <v>29967</v>
          </cell>
        </row>
        <row r="728">
          <cell r="A728" t="str">
            <v>K0122</v>
          </cell>
          <cell r="B728" t="str">
            <v>Tomasz</v>
          </cell>
          <cell r="C728" t="str">
            <v>KAWAŁKOWSKI</v>
          </cell>
          <cell r="D728" t="str">
            <v>SKB Piast Słupsk</v>
          </cell>
          <cell r="E728">
            <v>28002</v>
          </cell>
        </row>
        <row r="729">
          <cell r="A729" t="str">
            <v>K0151</v>
          </cell>
          <cell r="B729" t="str">
            <v>Przemysław</v>
          </cell>
          <cell r="C729" t="str">
            <v>KRAWIEC</v>
          </cell>
          <cell r="D729" t="str">
            <v>LKS Technik Głubczyce</v>
          </cell>
          <cell r="E729">
            <v>28175</v>
          </cell>
        </row>
        <row r="730">
          <cell r="A730" t="str">
            <v>K0184</v>
          </cell>
          <cell r="B730" t="str">
            <v>Rafał</v>
          </cell>
          <cell r="C730" t="str">
            <v>KASPRÓW</v>
          </cell>
          <cell r="D730" t="str">
            <v>KS Chojnik Jelenia Góra</v>
          </cell>
          <cell r="E730">
            <v>29637</v>
          </cell>
        </row>
        <row r="731">
          <cell r="A731" t="str">
            <v>K0190</v>
          </cell>
          <cell r="B731" t="str">
            <v>Lucyna</v>
          </cell>
          <cell r="C731" t="str">
            <v>KALINKOWSKA</v>
          </cell>
          <cell r="D731" t="str">
            <v>----</v>
          </cell>
          <cell r="E731">
            <v>24734</v>
          </cell>
        </row>
        <row r="732">
          <cell r="A732" t="str">
            <v>K0264</v>
          </cell>
          <cell r="B732" t="str">
            <v>Witold</v>
          </cell>
          <cell r="C732" t="str">
            <v>KOŁODZIEJ</v>
          </cell>
          <cell r="D732" t="str">
            <v>KB Vol-Trick Kępno</v>
          </cell>
          <cell r="E732">
            <v>26597</v>
          </cell>
        </row>
        <row r="733">
          <cell r="A733" t="str">
            <v>K0467</v>
          </cell>
          <cell r="B733" t="str">
            <v>Grzegorz</v>
          </cell>
          <cell r="C733" t="str">
            <v>KULESZA</v>
          </cell>
          <cell r="D733" t="str">
            <v>----</v>
          </cell>
          <cell r="E733">
            <v>31368</v>
          </cell>
        </row>
        <row r="734">
          <cell r="A734" t="str">
            <v>K0497</v>
          </cell>
          <cell r="B734" t="str">
            <v>Łukasz</v>
          </cell>
          <cell r="C734" t="str">
            <v>KOMAR</v>
          </cell>
          <cell r="D734" t="str">
            <v>----</v>
          </cell>
          <cell r="E734">
            <v>32294</v>
          </cell>
        </row>
        <row r="735">
          <cell r="A735" t="str">
            <v>K0596</v>
          </cell>
          <cell r="B735" t="str">
            <v>Tomasz</v>
          </cell>
          <cell r="C735" t="str">
            <v>KOZŁOWSKI</v>
          </cell>
          <cell r="D735" t="str">
            <v>AZSUWM Olsztyn</v>
          </cell>
          <cell r="E735">
            <v>31090</v>
          </cell>
        </row>
        <row r="736">
          <cell r="A736" t="str">
            <v>K0613</v>
          </cell>
          <cell r="B736" t="str">
            <v>Piotr</v>
          </cell>
          <cell r="C736" t="str">
            <v>KOWENICKI</v>
          </cell>
          <cell r="D736" t="str">
            <v>AZSUWM Olsztyn</v>
          </cell>
          <cell r="E736">
            <v>30609</v>
          </cell>
        </row>
        <row r="737">
          <cell r="A737" t="str">
            <v>K0635</v>
          </cell>
          <cell r="B737" t="str">
            <v>Barbara</v>
          </cell>
          <cell r="C737" t="str">
            <v>KULANTY</v>
          </cell>
          <cell r="D737" t="str">
            <v>AZSAGH Kraków</v>
          </cell>
          <cell r="E737">
            <v>25590</v>
          </cell>
        </row>
        <row r="738">
          <cell r="A738" t="str">
            <v>K0727</v>
          </cell>
          <cell r="B738" t="str">
            <v>Krzysztof</v>
          </cell>
          <cell r="C738" t="str">
            <v>KACZOR</v>
          </cell>
          <cell r="D738" t="str">
            <v>MKS Stal Nowa Dęba</v>
          </cell>
          <cell r="E738">
            <v>31872</v>
          </cell>
        </row>
        <row r="739">
          <cell r="A739" t="str">
            <v>K0734</v>
          </cell>
          <cell r="B739" t="str">
            <v>Olga</v>
          </cell>
          <cell r="C739" t="str">
            <v>KONIUCH</v>
          </cell>
          <cell r="D739" t="str">
            <v>KSR Wolant Łódź</v>
          </cell>
          <cell r="E739">
            <v>30638</v>
          </cell>
        </row>
        <row r="740">
          <cell r="A740" t="str">
            <v>K0806</v>
          </cell>
          <cell r="B740" t="str">
            <v>Adam</v>
          </cell>
          <cell r="C740" t="str">
            <v>KOSZ</v>
          </cell>
          <cell r="D740" t="str">
            <v>KS Masovia Płock</v>
          </cell>
          <cell r="E740">
            <v>29086</v>
          </cell>
        </row>
        <row r="741">
          <cell r="A741" t="str">
            <v>K0950</v>
          </cell>
          <cell r="B741" t="str">
            <v>Anna</v>
          </cell>
          <cell r="C741" t="str">
            <v>KUBEC</v>
          </cell>
          <cell r="D741" t="str">
            <v>----</v>
          </cell>
          <cell r="E741">
            <v>31456</v>
          </cell>
        </row>
        <row r="742">
          <cell r="A742" t="str">
            <v>K0979</v>
          </cell>
          <cell r="B742" t="str">
            <v>Maciej</v>
          </cell>
          <cell r="C742" t="str">
            <v>KOWALIK</v>
          </cell>
          <cell r="D742" t="str">
            <v>SKB Piast Słupsk</v>
          </cell>
          <cell r="E742">
            <v>32362</v>
          </cell>
        </row>
        <row r="743">
          <cell r="A743" t="str">
            <v>K1194</v>
          </cell>
          <cell r="B743" t="str">
            <v>Andrzej</v>
          </cell>
          <cell r="C743" t="str">
            <v>KOŁODZIEJ</v>
          </cell>
          <cell r="D743" t="str">
            <v>----</v>
          </cell>
          <cell r="E743">
            <v>26491</v>
          </cell>
        </row>
        <row r="744">
          <cell r="A744" t="str">
            <v>K1231</v>
          </cell>
          <cell r="B744" t="str">
            <v>Dawid</v>
          </cell>
          <cell r="C744" t="str">
            <v>KIELOCH</v>
          </cell>
          <cell r="D744" t="str">
            <v>UKS Plesbad Pszczyna</v>
          </cell>
          <cell r="E744">
            <v>32384</v>
          </cell>
        </row>
        <row r="745">
          <cell r="A745" t="str">
            <v>K1271</v>
          </cell>
          <cell r="B745" t="str">
            <v>Dariusz</v>
          </cell>
          <cell r="C745" t="str">
            <v>KRASZEWSKI</v>
          </cell>
          <cell r="D745" t="str">
            <v>----</v>
          </cell>
          <cell r="E745">
            <v>22916</v>
          </cell>
        </row>
        <row r="746">
          <cell r="A746" t="str">
            <v>K1326</v>
          </cell>
          <cell r="B746" t="str">
            <v>Sebastian</v>
          </cell>
          <cell r="C746" t="str">
            <v>KOBA</v>
          </cell>
          <cell r="D746" t="str">
            <v>KS Masovia Płock</v>
          </cell>
          <cell r="E746">
            <v>33459</v>
          </cell>
        </row>
        <row r="747">
          <cell r="A747" t="str">
            <v>K1442</v>
          </cell>
          <cell r="B747" t="str">
            <v>Andrzej</v>
          </cell>
          <cell r="C747" t="str">
            <v>KAFTAŃSKI</v>
          </cell>
          <cell r="D747" t="str">
            <v>UKS Hubal Białystok</v>
          </cell>
          <cell r="E747">
            <v>20127</v>
          </cell>
        </row>
        <row r="748">
          <cell r="A748" t="str">
            <v>K1450</v>
          </cell>
          <cell r="B748" t="str">
            <v>Andrzej</v>
          </cell>
          <cell r="C748" t="str">
            <v>KOWALSKI</v>
          </cell>
          <cell r="D748" t="str">
            <v>----</v>
          </cell>
          <cell r="E748">
            <v>16769</v>
          </cell>
        </row>
        <row r="749">
          <cell r="A749" t="str">
            <v>K1468</v>
          </cell>
          <cell r="B749" t="str">
            <v>Iwona</v>
          </cell>
          <cell r="C749" t="str">
            <v>KRUK</v>
          </cell>
          <cell r="D749" t="str">
            <v>UKS Sokół Ropczyce</v>
          </cell>
          <cell r="E749">
            <v>24965</v>
          </cell>
        </row>
        <row r="750">
          <cell r="A750" t="str">
            <v>K1483</v>
          </cell>
          <cell r="B750" t="str">
            <v>Władysław</v>
          </cell>
          <cell r="C750" t="str">
            <v>KSIĘŻYK</v>
          </cell>
          <cell r="D750" t="str">
            <v>----</v>
          </cell>
          <cell r="E750">
            <v>17473</v>
          </cell>
        </row>
        <row r="751">
          <cell r="A751" t="str">
            <v>K1491</v>
          </cell>
          <cell r="B751" t="str">
            <v>Maciej</v>
          </cell>
          <cell r="C751" t="str">
            <v>KOZIEŁ</v>
          </cell>
          <cell r="D751" t="str">
            <v>----</v>
          </cell>
          <cell r="E751">
            <v>21904</v>
          </cell>
        </row>
        <row r="752">
          <cell r="A752" t="str">
            <v>K1499</v>
          </cell>
          <cell r="B752" t="str">
            <v>Piotr</v>
          </cell>
          <cell r="C752" t="str">
            <v>KALINKOWSKI</v>
          </cell>
          <cell r="D752" t="str">
            <v>----</v>
          </cell>
          <cell r="E752">
            <v>23841</v>
          </cell>
        </row>
        <row r="753">
          <cell r="A753" t="str">
            <v>K1530</v>
          </cell>
          <cell r="B753" t="str">
            <v>Katarzyna</v>
          </cell>
          <cell r="C753" t="str">
            <v>KISTOWSKA</v>
          </cell>
          <cell r="D753" t="str">
            <v>PTS Puszczykowo</v>
          </cell>
          <cell r="E753">
            <v>32918</v>
          </cell>
        </row>
        <row r="754">
          <cell r="A754" t="str">
            <v>K1618</v>
          </cell>
          <cell r="B754" t="str">
            <v>Maciej</v>
          </cell>
          <cell r="C754" t="str">
            <v>KRÓLAK</v>
          </cell>
          <cell r="D754" t="str">
            <v>AZSWAT Warszawa</v>
          </cell>
          <cell r="E754">
            <v>33235</v>
          </cell>
        </row>
        <row r="755">
          <cell r="A755" t="str">
            <v>K1746</v>
          </cell>
          <cell r="B755" t="str">
            <v>Łukasz</v>
          </cell>
          <cell r="C755" t="str">
            <v>KAMIŃSKI</v>
          </cell>
          <cell r="D755" t="str">
            <v>UKS Ostrówek</v>
          </cell>
          <cell r="E755">
            <v>32167</v>
          </cell>
        </row>
        <row r="756">
          <cell r="A756" t="str">
            <v>K1807</v>
          </cell>
          <cell r="B756" t="str">
            <v>Marek</v>
          </cell>
          <cell r="C756" t="str">
            <v>KRAJEWSKI</v>
          </cell>
          <cell r="D756" t="str">
            <v>----</v>
          </cell>
          <cell r="E756">
            <v>24819</v>
          </cell>
        </row>
        <row r="757">
          <cell r="A757" t="str">
            <v>K1849</v>
          </cell>
          <cell r="B757" t="str">
            <v>Magdalena</v>
          </cell>
          <cell r="C757" t="str">
            <v>KOBA</v>
          </cell>
          <cell r="D757" t="str">
            <v>KS Masovia Płock</v>
          </cell>
          <cell r="E757">
            <v>25972</v>
          </cell>
        </row>
        <row r="758">
          <cell r="A758" t="str">
            <v>K1915</v>
          </cell>
          <cell r="B758" t="str">
            <v>Karol</v>
          </cell>
          <cell r="C758" t="str">
            <v>KRAKOWSKI</v>
          </cell>
          <cell r="D758" t="str">
            <v>UKS Kometa Sianów</v>
          </cell>
          <cell r="E758">
            <v>34091</v>
          </cell>
        </row>
        <row r="759">
          <cell r="A759" t="str">
            <v>K1963</v>
          </cell>
          <cell r="B759" t="str">
            <v>Jacek</v>
          </cell>
          <cell r="C759" t="str">
            <v>KOŁUMBAJEW</v>
          </cell>
          <cell r="D759" t="str">
            <v>AZSUW Warszawa</v>
          </cell>
          <cell r="E759">
            <v>33397</v>
          </cell>
        </row>
        <row r="760">
          <cell r="A760" t="str">
            <v>K2014</v>
          </cell>
          <cell r="B760" t="str">
            <v>Magdalena</v>
          </cell>
          <cell r="C760" t="str">
            <v>KORDALEWSKA</v>
          </cell>
          <cell r="D760" t="str">
            <v>ŚKB Harcownik Warszawa</v>
          </cell>
          <cell r="E760">
            <v>31432</v>
          </cell>
        </row>
        <row r="761">
          <cell r="A761" t="str">
            <v>K2123</v>
          </cell>
          <cell r="B761" t="str">
            <v>Piotr</v>
          </cell>
          <cell r="C761" t="str">
            <v>KABATA</v>
          </cell>
          <cell r="D761" t="str">
            <v>UKS Kometa Sianów</v>
          </cell>
          <cell r="E761">
            <v>33482</v>
          </cell>
        </row>
        <row r="762">
          <cell r="A762" t="str">
            <v>K2189</v>
          </cell>
          <cell r="B762" t="str">
            <v>Daniela</v>
          </cell>
          <cell r="C762" t="str">
            <v>KOBELUCH</v>
          </cell>
          <cell r="D762" t="str">
            <v>LKS Technik Głubczyce</v>
          </cell>
          <cell r="E762">
            <v>34503</v>
          </cell>
        </row>
        <row r="763">
          <cell r="A763" t="str">
            <v>K2295</v>
          </cell>
          <cell r="B763" t="str">
            <v>Piotr</v>
          </cell>
          <cell r="C763" t="str">
            <v>KRASKOWSKI</v>
          </cell>
          <cell r="D763" t="str">
            <v>ŚKB Harcownik Warszawa</v>
          </cell>
          <cell r="E763">
            <v>32747</v>
          </cell>
        </row>
        <row r="764">
          <cell r="A764" t="str">
            <v>K2325</v>
          </cell>
          <cell r="B764" t="str">
            <v>Emilia</v>
          </cell>
          <cell r="C764" t="str">
            <v>KORPUS</v>
          </cell>
          <cell r="D764" t="str">
            <v>MLKS Solec Kuj.</v>
          </cell>
          <cell r="E764">
            <v>34150</v>
          </cell>
        </row>
        <row r="765">
          <cell r="A765" t="str">
            <v>K2336</v>
          </cell>
          <cell r="B765" t="str">
            <v>Jakub</v>
          </cell>
          <cell r="C765" t="str">
            <v>KRÓLAK</v>
          </cell>
          <cell r="D765" t="str">
            <v>AZSWAT Warszawa</v>
          </cell>
          <cell r="E765">
            <v>34433</v>
          </cell>
        </row>
        <row r="766">
          <cell r="A766" t="str">
            <v>K2358</v>
          </cell>
          <cell r="B766" t="str">
            <v>Bartosz</v>
          </cell>
          <cell r="C766" t="str">
            <v>KLIMOWICZ</v>
          </cell>
          <cell r="D766" t="str">
            <v>UKS Hubal Białystok</v>
          </cell>
          <cell r="E766">
            <v>34236</v>
          </cell>
        </row>
        <row r="767">
          <cell r="A767" t="str">
            <v>K2360</v>
          </cell>
          <cell r="B767" t="str">
            <v>Tomasz</v>
          </cell>
          <cell r="C767" t="str">
            <v>KNOPEK</v>
          </cell>
          <cell r="D767" t="str">
            <v>UKS KSBad Kraków</v>
          </cell>
          <cell r="E767">
            <v>29375</v>
          </cell>
        </row>
        <row r="768">
          <cell r="A768" t="str">
            <v>K2363</v>
          </cell>
          <cell r="B768" t="str">
            <v>Ewa</v>
          </cell>
          <cell r="C768" t="str">
            <v>KLEPACKA</v>
          </cell>
          <cell r="D768" t="str">
            <v>UKS Hubal Białystok</v>
          </cell>
          <cell r="E768">
            <v>34242</v>
          </cell>
        </row>
        <row r="769">
          <cell r="A769" t="str">
            <v>K2378</v>
          </cell>
          <cell r="B769" t="str">
            <v>Ewelina</v>
          </cell>
          <cell r="C769" t="str">
            <v>KRÓL</v>
          </cell>
          <cell r="D769" t="str">
            <v>MKSKSOS Kraków</v>
          </cell>
          <cell r="E769">
            <v>33398</v>
          </cell>
        </row>
        <row r="770">
          <cell r="A770" t="str">
            <v>K2392</v>
          </cell>
          <cell r="B770" t="str">
            <v>Marcin</v>
          </cell>
          <cell r="C770" t="str">
            <v>KOŁODZIEJEK</v>
          </cell>
          <cell r="D770" t="str">
            <v>AZSUW Warszawa</v>
          </cell>
          <cell r="E770">
            <v>33341</v>
          </cell>
        </row>
        <row r="771">
          <cell r="A771" t="str">
            <v>K2413</v>
          </cell>
          <cell r="B771" t="str">
            <v>Michał</v>
          </cell>
          <cell r="C771" t="str">
            <v>KOZŁOWSKI</v>
          </cell>
          <cell r="D771" t="str">
            <v>LUKS Księżyno</v>
          </cell>
          <cell r="E771">
            <v>33876</v>
          </cell>
        </row>
        <row r="772">
          <cell r="A772" t="str">
            <v>K2501</v>
          </cell>
          <cell r="B772" t="str">
            <v>Agnieszka</v>
          </cell>
          <cell r="C772" t="str">
            <v>KOWALSKA</v>
          </cell>
          <cell r="D772" t="str">
            <v>UKS Kiko Zamość</v>
          </cell>
          <cell r="E772">
            <v>33831</v>
          </cell>
        </row>
        <row r="773">
          <cell r="A773" t="str">
            <v>K2551</v>
          </cell>
          <cell r="B773" t="str">
            <v>Piotr</v>
          </cell>
          <cell r="C773" t="str">
            <v>KOPACZ</v>
          </cell>
          <cell r="D773" t="str">
            <v>----</v>
          </cell>
          <cell r="E773">
            <v>26437</v>
          </cell>
        </row>
        <row r="774">
          <cell r="A774" t="str">
            <v>K2553</v>
          </cell>
          <cell r="B774" t="str">
            <v>Danuta</v>
          </cell>
          <cell r="C774" t="str">
            <v>KORBEL</v>
          </cell>
          <cell r="D774" t="str">
            <v>MKS Dwójka Blachownia</v>
          </cell>
          <cell r="E774">
            <v>26774</v>
          </cell>
        </row>
        <row r="775">
          <cell r="A775" t="str">
            <v>K2589</v>
          </cell>
          <cell r="B775" t="str">
            <v>Piotr</v>
          </cell>
          <cell r="C775" t="str">
            <v>KOSTECKI</v>
          </cell>
          <cell r="D775" t="str">
            <v>UKS Orkan Przeźmierowo</v>
          </cell>
          <cell r="E775">
            <v>34087</v>
          </cell>
        </row>
        <row r="776">
          <cell r="A776" t="str">
            <v>K2606</v>
          </cell>
          <cell r="B776" t="str">
            <v>Sławomir</v>
          </cell>
          <cell r="C776" t="str">
            <v>KNAP</v>
          </cell>
          <cell r="D776" t="str">
            <v>----</v>
          </cell>
          <cell r="E776">
            <v>27063</v>
          </cell>
        </row>
        <row r="777">
          <cell r="A777" t="str">
            <v>K2635</v>
          </cell>
          <cell r="B777" t="str">
            <v>Karolina</v>
          </cell>
          <cell r="C777" t="str">
            <v>KRUK</v>
          </cell>
          <cell r="D777" t="str">
            <v>UKS Sokół Ropczyce</v>
          </cell>
          <cell r="E777">
            <v>33439</v>
          </cell>
        </row>
        <row r="778">
          <cell r="A778" t="str">
            <v>K2636</v>
          </cell>
          <cell r="B778" t="str">
            <v>Paulina</v>
          </cell>
          <cell r="C778" t="str">
            <v>KRUK</v>
          </cell>
          <cell r="D778" t="str">
            <v>UKS Sokół Ropczyce</v>
          </cell>
          <cell r="E778">
            <v>33439</v>
          </cell>
        </row>
        <row r="779">
          <cell r="A779" t="str">
            <v>K2772</v>
          </cell>
          <cell r="B779" t="str">
            <v>Kamil</v>
          </cell>
          <cell r="C779" t="str">
            <v>KORBEL</v>
          </cell>
          <cell r="D779" t="str">
            <v>MKS Dwójka Blachownia</v>
          </cell>
          <cell r="E779">
            <v>34418</v>
          </cell>
        </row>
        <row r="780">
          <cell r="A780" t="str">
            <v>K2787</v>
          </cell>
          <cell r="B780" t="str">
            <v>Mateusz</v>
          </cell>
          <cell r="C780" t="str">
            <v>KAMIŃSKI</v>
          </cell>
          <cell r="D780" t="str">
            <v>SLKS Tramp Orneta</v>
          </cell>
          <cell r="E780">
            <v>34058</v>
          </cell>
        </row>
        <row r="781">
          <cell r="A781" t="str">
            <v>K2788</v>
          </cell>
          <cell r="B781" t="str">
            <v>Bartłomiej</v>
          </cell>
          <cell r="C781" t="str">
            <v>KLUTH</v>
          </cell>
          <cell r="D781" t="str">
            <v>SLKS Tramp Orneta</v>
          </cell>
          <cell r="E781">
            <v>33958</v>
          </cell>
        </row>
        <row r="782">
          <cell r="A782" t="str">
            <v>K2985</v>
          </cell>
          <cell r="B782" t="str">
            <v>Paulina</v>
          </cell>
          <cell r="C782" t="str">
            <v>KRZEMIŃSKA</v>
          </cell>
          <cell r="D782" t="str">
            <v>MKB Lednik Miastko</v>
          </cell>
          <cell r="E782">
            <v>34906</v>
          </cell>
        </row>
        <row r="783">
          <cell r="A783" t="str">
            <v>K3058</v>
          </cell>
          <cell r="B783" t="str">
            <v>Mariusz</v>
          </cell>
          <cell r="C783" t="str">
            <v>KABAT</v>
          </cell>
          <cell r="D783" t="str">
            <v>AZSAGH Kraków</v>
          </cell>
          <cell r="E783">
            <v>35083</v>
          </cell>
        </row>
        <row r="784">
          <cell r="A784" t="str">
            <v>K3059</v>
          </cell>
          <cell r="B784" t="str">
            <v>Marcin</v>
          </cell>
          <cell r="C784" t="str">
            <v>KALITKA</v>
          </cell>
          <cell r="D784" t="str">
            <v>AZSAGH Kraków</v>
          </cell>
          <cell r="E784">
            <v>34933</v>
          </cell>
        </row>
        <row r="785">
          <cell r="A785" t="str">
            <v>K3091</v>
          </cell>
          <cell r="B785" t="str">
            <v>Tadeusz</v>
          </cell>
          <cell r="C785" t="str">
            <v>KMIEĆ</v>
          </cell>
          <cell r="D785" t="str">
            <v>----</v>
          </cell>
          <cell r="E785">
            <v>24126</v>
          </cell>
        </row>
        <row r="786">
          <cell r="A786" t="str">
            <v>K3115</v>
          </cell>
          <cell r="B786" t="str">
            <v>Magda</v>
          </cell>
          <cell r="C786" t="str">
            <v>KONIECZNA</v>
          </cell>
          <cell r="D786" t="str">
            <v>UKS Hubal Białystok</v>
          </cell>
          <cell r="E786">
            <v>35181</v>
          </cell>
        </row>
        <row r="787">
          <cell r="A787" t="str">
            <v>K3119</v>
          </cell>
          <cell r="B787" t="str">
            <v>Mateusz</v>
          </cell>
          <cell r="C787" t="str">
            <v>KNOP</v>
          </cell>
          <cell r="D787" t="str">
            <v>ULKS U-2 Lotka Bytów</v>
          </cell>
          <cell r="E787">
            <v>35847</v>
          </cell>
        </row>
        <row r="788">
          <cell r="A788" t="str">
            <v>K3149</v>
          </cell>
          <cell r="B788" t="str">
            <v>Dominik</v>
          </cell>
          <cell r="C788" t="str">
            <v>KRZĘCIO</v>
          </cell>
          <cell r="D788" t="str">
            <v>AZSWAT Warszawa</v>
          </cell>
          <cell r="E788">
            <v>35072</v>
          </cell>
        </row>
        <row r="789">
          <cell r="A789" t="str">
            <v>K3150</v>
          </cell>
          <cell r="B789" t="str">
            <v>Damian</v>
          </cell>
          <cell r="C789" t="str">
            <v>KOWALCZYK</v>
          </cell>
          <cell r="D789" t="str">
            <v>UKSB Milenium Warszawa</v>
          </cell>
          <cell r="E789">
            <v>35523</v>
          </cell>
        </row>
        <row r="790">
          <cell r="A790" t="str">
            <v>K3151</v>
          </cell>
          <cell r="B790" t="str">
            <v>Maria</v>
          </cell>
          <cell r="C790" t="str">
            <v>KOPYT</v>
          </cell>
          <cell r="D790" t="str">
            <v>UKSB Milenium Warszawa</v>
          </cell>
          <cell r="E790">
            <v>35361</v>
          </cell>
        </row>
        <row r="791">
          <cell r="A791" t="str">
            <v>K3153</v>
          </cell>
          <cell r="B791" t="str">
            <v>Mateusz</v>
          </cell>
          <cell r="C791" t="str">
            <v>KASICA</v>
          </cell>
          <cell r="D791" t="str">
            <v>UKSB Milenium Warszawa</v>
          </cell>
          <cell r="E791">
            <v>35145</v>
          </cell>
        </row>
        <row r="792">
          <cell r="A792" t="str">
            <v>K3161</v>
          </cell>
          <cell r="B792" t="str">
            <v>Izabela</v>
          </cell>
          <cell r="C792" t="str">
            <v>KIEŻEL</v>
          </cell>
          <cell r="D792" t="str">
            <v>UKS Hubal Białystok</v>
          </cell>
          <cell r="E792">
            <v>35316</v>
          </cell>
        </row>
        <row r="793">
          <cell r="A793" t="str">
            <v>K3168</v>
          </cell>
          <cell r="B793" t="str">
            <v>Paulina</v>
          </cell>
          <cell r="C793" t="str">
            <v>KOZŁOWSKA</v>
          </cell>
          <cell r="D793" t="str">
            <v>UKS 70 Płock</v>
          </cell>
          <cell r="E793">
            <v>35161</v>
          </cell>
        </row>
        <row r="794">
          <cell r="A794" t="str">
            <v>K3169</v>
          </cell>
          <cell r="B794" t="str">
            <v>Katarzyna</v>
          </cell>
          <cell r="C794" t="str">
            <v>KOZŁOWSKA</v>
          </cell>
          <cell r="D794" t="str">
            <v>UKS 70 Płock</v>
          </cell>
          <cell r="E794">
            <v>35881</v>
          </cell>
        </row>
        <row r="795">
          <cell r="A795" t="str">
            <v>K3194</v>
          </cell>
          <cell r="B795" t="str">
            <v>Michał</v>
          </cell>
          <cell r="C795" t="str">
            <v>KOBYŁECKI</v>
          </cell>
          <cell r="D795" t="str">
            <v>SKB Piast Słupsk</v>
          </cell>
          <cell r="E795">
            <v>35469</v>
          </cell>
        </row>
        <row r="796">
          <cell r="A796" t="str">
            <v>K3218</v>
          </cell>
          <cell r="B796" t="str">
            <v>Joanna</v>
          </cell>
          <cell r="C796" t="str">
            <v>KOKOSZKA</v>
          </cell>
          <cell r="D796" t="str">
            <v>UMKS Junis Szczucin</v>
          </cell>
          <cell r="E796">
            <v>35353</v>
          </cell>
        </row>
        <row r="797">
          <cell r="A797" t="str">
            <v>K3223</v>
          </cell>
          <cell r="B797" t="str">
            <v>Oskar</v>
          </cell>
          <cell r="C797" t="str">
            <v>KORNAFEL</v>
          </cell>
          <cell r="D797" t="str">
            <v>KKS Warmia Olsztyn</v>
          </cell>
          <cell r="E797">
            <v>34443</v>
          </cell>
        </row>
        <row r="798">
          <cell r="A798" t="str">
            <v>K3226</v>
          </cell>
          <cell r="B798" t="str">
            <v>Karolina</v>
          </cell>
          <cell r="C798" t="str">
            <v>KOWALSKA</v>
          </cell>
          <cell r="D798" t="str">
            <v>AZSWAT Warszawa</v>
          </cell>
          <cell r="E798">
            <v>34045</v>
          </cell>
        </row>
        <row r="799">
          <cell r="A799" t="str">
            <v>K3241</v>
          </cell>
          <cell r="B799" t="str">
            <v>Jakub</v>
          </cell>
          <cell r="C799" t="str">
            <v>KACHNIARZ</v>
          </cell>
          <cell r="D799" t="str">
            <v>UKS Ząbkowice Dąbrowa Górn.</v>
          </cell>
          <cell r="E799">
            <v>35141</v>
          </cell>
        </row>
        <row r="800">
          <cell r="A800" t="str">
            <v>K3244</v>
          </cell>
          <cell r="B800" t="str">
            <v>Melania</v>
          </cell>
          <cell r="C800" t="str">
            <v>KOZDRA</v>
          </cell>
          <cell r="D800" t="str">
            <v>KS Chojnik Jelenia Góra</v>
          </cell>
          <cell r="E800">
            <v>34080</v>
          </cell>
        </row>
        <row r="801">
          <cell r="A801" t="str">
            <v>K3257</v>
          </cell>
          <cell r="B801" t="str">
            <v>Nikola</v>
          </cell>
          <cell r="C801" t="str">
            <v>KOSZMIDER</v>
          </cell>
          <cell r="D801" t="str">
            <v>UKS 15 Kędzierzyn-Koźle</v>
          </cell>
          <cell r="E801">
            <v>35082</v>
          </cell>
        </row>
        <row r="802">
          <cell r="A802" t="str">
            <v>K3343</v>
          </cell>
          <cell r="B802" t="str">
            <v>Arkadiusz</v>
          </cell>
          <cell r="C802" t="str">
            <v>KAŁUŻNY</v>
          </cell>
          <cell r="D802" t="str">
            <v>UKS Siódemka Świebodzin</v>
          </cell>
          <cell r="E802">
            <v>34743</v>
          </cell>
        </row>
        <row r="803">
          <cell r="A803" t="str">
            <v>K3344</v>
          </cell>
          <cell r="B803" t="str">
            <v>Paweł</v>
          </cell>
          <cell r="C803" t="str">
            <v>KAŁUŻNY</v>
          </cell>
          <cell r="D803" t="str">
            <v>UKS Siódemka Świebodzin</v>
          </cell>
          <cell r="E803">
            <v>35338</v>
          </cell>
        </row>
        <row r="804">
          <cell r="A804" t="str">
            <v>K3351</v>
          </cell>
          <cell r="B804" t="str">
            <v>Paulina</v>
          </cell>
          <cell r="C804" t="str">
            <v>KACZOROWSKA</v>
          </cell>
          <cell r="D804" t="str">
            <v>KS Chojnik Jelenia Góra</v>
          </cell>
          <cell r="E804">
            <v>34731</v>
          </cell>
        </row>
        <row r="805">
          <cell r="A805" t="str">
            <v>K3375</v>
          </cell>
          <cell r="B805" t="str">
            <v>Wojciech</v>
          </cell>
          <cell r="C805" t="str">
            <v>KURZYŃSKI</v>
          </cell>
          <cell r="D805" t="str">
            <v>UKS Trójka Tarnobrzeg</v>
          </cell>
          <cell r="E805">
            <v>34708</v>
          </cell>
        </row>
        <row r="806">
          <cell r="A806" t="str">
            <v>K3431</v>
          </cell>
          <cell r="B806" t="str">
            <v>Magdalena</v>
          </cell>
          <cell r="C806" t="str">
            <v>KOREJBA</v>
          </cell>
          <cell r="D806" t="str">
            <v>MMKS Kędzierzyn-Koźle</v>
          </cell>
          <cell r="E806">
            <v>35711</v>
          </cell>
        </row>
        <row r="807">
          <cell r="A807" t="str">
            <v>K3437</v>
          </cell>
          <cell r="B807" t="str">
            <v>Kornelia</v>
          </cell>
          <cell r="C807" t="str">
            <v>KOWALCZYK</v>
          </cell>
          <cell r="D807" t="str">
            <v>UKS Kometa Sianów</v>
          </cell>
          <cell r="E807">
            <v>35524</v>
          </cell>
        </row>
        <row r="808">
          <cell r="A808" t="str">
            <v>K3474</v>
          </cell>
          <cell r="B808" t="str">
            <v>Joanna</v>
          </cell>
          <cell r="C808" t="str">
            <v>KRYSIAK</v>
          </cell>
          <cell r="D808" t="str">
            <v>SKB Suwałki</v>
          </cell>
          <cell r="E808">
            <v>36063</v>
          </cell>
        </row>
        <row r="809">
          <cell r="A809" t="str">
            <v>K3475</v>
          </cell>
          <cell r="B809" t="str">
            <v>Sebastian</v>
          </cell>
          <cell r="C809" t="str">
            <v>KRYSIAK</v>
          </cell>
          <cell r="D809" t="str">
            <v>SKB Suwałki</v>
          </cell>
          <cell r="E809">
            <v>35348</v>
          </cell>
        </row>
        <row r="810">
          <cell r="A810" t="str">
            <v>K3480</v>
          </cell>
          <cell r="B810" t="str">
            <v>Bartosz</v>
          </cell>
          <cell r="C810" t="str">
            <v>KASICA</v>
          </cell>
          <cell r="D810" t="str">
            <v>UKSB Milenium Warszawa</v>
          </cell>
          <cell r="E810">
            <v>36009</v>
          </cell>
        </row>
        <row r="811">
          <cell r="A811" t="str">
            <v>K3484</v>
          </cell>
          <cell r="B811" t="str">
            <v>Kamil</v>
          </cell>
          <cell r="C811" t="str">
            <v>KRYSIUK</v>
          </cell>
          <cell r="D811" t="str">
            <v>LUKS Badminton Choroszcz</v>
          </cell>
          <cell r="E811">
            <v>35323</v>
          </cell>
        </row>
        <row r="812">
          <cell r="A812" t="str">
            <v>K3503</v>
          </cell>
          <cell r="B812" t="str">
            <v>Kamil</v>
          </cell>
          <cell r="C812" t="str">
            <v>KWAŚNIEWSKI</v>
          </cell>
          <cell r="D812" t="str">
            <v>MKS Orlicz Suchedniów</v>
          </cell>
          <cell r="E812">
            <v>35223</v>
          </cell>
        </row>
        <row r="813">
          <cell r="A813" t="str">
            <v>K3504</v>
          </cell>
          <cell r="B813" t="str">
            <v>Patryk</v>
          </cell>
          <cell r="C813" t="str">
            <v>KWAŚNIEWSKI</v>
          </cell>
          <cell r="D813" t="str">
            <v>MKS Orlicz Suchedniów</v>
          </cell>
          <cell r="E813">
            <v>35832</v>
          </cell>
        </row>
        <row r="814">
          <cell r="A814" t="str">
            <v>K3568</v>
          </cell>
          <cell r="B814" t="str">
            <v>Michał</v>
          </cell>
          <cell r="C814" t="str">
            <v>KONOPCZYŃSKI</v>
          </cell>
          <cell r="D814" t="str">
            <v>UKS Dwójka Wesoła</v>
          </cell>
          <cell r="E814">
            <v>35482</v>
          </cell>
        </row>
        <row r="815">
          <cell r="A815" t="str">
            <v>K3605</v>
          </cell>
          <cell r="B815" t="str">
            <v>Marcin</v>
          </cell>
          <cell r="C815" t="str">
            <v>KALTENBERG</v>
          </cell>
          <cell r="D815" t="str">
            <v>UKS Trójka Tarnobrzeg</v>
          </cell>
          <cell r="E815">
            <v>34577</v>
          </cell>
        </row>
        <row r="816">
          <cell r="A816" t="str">
            <v>K3618</v>
          </cell>
          <cell r="B816" t="str">
            <v>Kamil</v>
          </cell>
          <cell r="C816" t="str">
            <v>KOT</v>
          </cell>
          <cell r="D816" t="str">
            <v>UKS Ostrówek</v>
          </cell>
          <cell r="E816">
            <v>35512</v>
          </cell>
        </row>
        <row r="817">
          <cell r="A817" t="str">
            <v>K3620</v>
          </cell>
          <cell r="B817" t="str">
            <v>Piotr</v>
          </cell>
          <cell r="C817" t="str">
            <v>KOSIŃSKI</v>
          </cell>
          <cell r="D817" t="str">
            <v>ŚKB Harcownik Warszawa</v>
          </cell>
          <cell r="E817">
            <v>33823</v>
          </cell>
        </row>
        <row r="818">
          <cell r="A818" t="str">
            <v>K3646</v>
          </cell>
          <cell r="B818" t="str">
            <v>Kornelia</v>
          </cell>
          <cell r="C818" t="str">
            <v>KOPTOŃ</v>
          </cell>
          <cell r="D818" t="str">
            <v>UKS Unia Bieruń</v>
          </cell>
          <cell r="E818">
            <v>35355</v>
          </cell>
        </row>
        <row r="819">
          <cell r="A819" t="str">
            <v>K3647</v>
          </cell>
          <cell r="B819" t="str">
            <v>Paulina</v>
          </cell>
          <cell r="C819" t="str">
            <v>KOPTOŃ</v>
          </cell>
          <cell r="D819" t="str">
            <v>UKS Unia Bieruń</v>
          </cell>
          <cell r="E819">
            <v>34865</v>
          </cell>
        </row>
        <row r="820">
          <cell r="A820" t="str">
            <v>K3684</v>
          </cell>
          <cell r="B820" t="str">
            <v>Tomasz</v>
          </cell>
          <cell r="C820" t="str">
            <v>KOTNIEWICZ</v>
          </cell>
          <cell r="D820" t="str">
            <v>KS Wesoła Warszawa</v>
          </cell>
          <cell r="E820">
            <v>34932</v>
          </cell>
        </row>
        <row r="821">
          <cell r="A821" t="str">
            <v>K3702</v>
          </cell>
          <cell r="B821" t="str">
            <v>Wojciech</v>
          </cell>
          <cell r="C821" t="str">
            <v>KRAUS</v>
          </cell>
          <cell r="D821" t="str">
            <v>UKS Orliki Ropica Polska</v>
          </cell>
          <cell r="E821">
            <v>34801</v>
          </cell>
        </row>
        <row r="822">
          <cell r="A822" t="str">
            <v>K3703</v>
          </cell>
          <cell r="B822" t="str">
            <v>Miłosz</v>
          </cell>
          <cell r="C822" t="str">
            <v>KUKUŁA</v>
          </cell>
          <cell r="D822" t="str">
            <v>UKS Orliki Ropica Polska</v>
          </cell>
          <cell r="E822">
            <v>34959</v>
          </cell>
        </row>
        <row r="823">
          <cell r="A823" t="str">
            <v>K3750</v>
          </cell>
          <cell r="B823" t="str">
            <v>Marta</v>
          </cell>
          <cell r="C823" t="str">
            <v>KLEPEK</v>
          </cell>
          <cell r="D823" t="str">
            <v>UKS Plesbad Pszczyna</v>
          </cell>
          <cell r="E823">
            <v>35895</v>
          </cell>
        </row>
        <row r="824">
          <cell r="A824" t="str">
            <v>K3764</v>
          </cell>
          <cell r="B824" t="str">
            <v>Sandra</v>
          </cell>
          <cell r="C824" t="str">
            <v>KUDYK</v>
          </cell>
          <cell r="D824" t="str">
            <v>UKS Kiko Zamość</v>
          </cell>
          <cell r="E824">
            <v>35554</v>
          </cell>
        </row>
        <row r="825">
          <cell r="A825" t="str">
            <v>K3783</v>
          </cell>
          <cell r="B825" t="str">
            <v>Anna</v>
          </cell>
          <cell r="C825" t="str">
            <v>KORBAŚ</v>
          </cell>
          <cell r="D825" t="str">
            <v>UMKS Junis Szczucin</v>
          </cell>
          <cell r="E825">
            <v>35609</v>
          </cell>
        </row>
        <row r="826">
          <cell r="A826" t="str">
            <v>K3808</v>
          </cell>
          <cell r="B826" t="str">
            <v>Tomasz</v>
          </cell>
          <cell r="C826" t="str">
            <v>KLEPEK</v>
          </cell>
          <cell r="D826" t="str">
            <v>UKS Plesbad Pszczyna</v>
          </cell>
          <cell r="E826">
            <v>36721</v>
          </cell>
        </row>
        <row r="827">
          <cell r="A827" t="str">
            <v>K3842</v>
          </cell>
          <cell r="B827" t="str">
            <v>Tomasz</v>
          </cell>
          <cell r="C827" t="str">
            <v>KUTYŁA</v>
          </cell>
          <cell r="D827" t="str">
            <v>AZSAGH Kraków</v>
          </cell>
          <cell r="E827">
            <v>35835</v>
          </cell>
        </row>
        <row r="828">
          <cell r="A828" t="str">
            <v>K3863</v>
          </cell>
          <cell r="B828" t="str">
            <v>Katarzyna</v>
          </cell>
          <cell r="C828" t="str">
            <v>KUTACHA</v>
          </cell>
          <cell r="D828" t="str">
            <v>UKS Start Widełka</v>
          </cell>
          <cell r="E828">
            <v>35324</v>
          </cell>
        </row>
        <row r="829">
          <cell r="A829" t="str">
            <v>K3864</v>
          </cell>
          <cell r="B829" t="str">
            <v>Patryk</v>
          </cell>
          <cell r="C829" t="str">
            <v>KUDYK</v>
          </cell>
          <cell r="D829" t="str">
            <v>UKS Kiko Zamość</v>
          </cell>
          <cell r="E829">
            <v>35554</v>
          </cell>
        </row>
        <row r="830">
          <cell r="A830" t="str">
            <v>K3867</v>
          </cell>
          <cell r="B830" t="str">
            <v>Patryk</v>
          </cell>
          <cell r="C830" t="str">
            <v>KOPEĆ</v>
          </cell>
          <cell r="D830" t="str">
            <v>MKS Stal Nowa Dęba</v>
          </cell>
          <cell r="E830">
            <v>35885</v>
          </cell>
        </row>
        <row r="831">
          <cell r="A831" t="str">
            <v>K3888</v>
          </cell>
          <cell r="B831" t="str">
            <v>Sebastian</v>
          </cell>
          <cell r="C831" t="str">
            <v>KIMSO</v>
          </cell>
          <cell r="D831" t="str">
            <v>SLKS Tramp Orneta</v>
          </cell>
          <cell r="E831">
            <v>35922</v>
          </cell>
        </row>
        <row r="832">
          <cell r="A832" t="str">
            <v>K3899</v>
          </cell>
          <cell r="B832" t="str">
            <v>Piotr</v>
          </cell>
          <cell r="C832" t="str">
            <v>KOPCZYŃSKI</v>
          </cell>
          <cell r="D832" t="str">
            <v>ŚKB Harcownik Warszawa</v>
          </cell>
          <cell r="E832">
            <v>34965</v>
          </cell>
        </row>
        <row r="833">
          <cell r="A833" t="str">
            <v>K3935</v>
          </cell>
          <cell r="B833" t="str">
            <v>Michał</v>
          </cell>
          <cell r="C833" t="str">
            <v>KAŹMIERCZAK</v>
          </cell>
          <cell r="D833" t="str">
            <v>----</v>
          </cell>
          <cell r="E833">
            <v>35198</v>
          </cell>
        </row>
        <row r="834">
          <cell r="A834" t="str">
            <v>K3979</v>
          </cell>
          <cell r="B834" t="str">
            <v>Jagoda</v>
          </cell>
          <cell r="C834" t="str">
            <v>KOZDEMBA</v>
          </cell>
          <cell r="D834" t="str">
            <v>UKS Bursztyn Gdańsk</v>
          </cell>
          <cell r="E834">
            <v>36225</v>
          </cell>
        </row>
        <row r="835">
          <cell r="A835" t="str">
            <v>K3984</v>
          </cell>
          <cell r="B835" t="str">
            <v>Magdalena</v>
          </cell>
          <cell r="C835" t="str">
            <v>KOPACZ</v>
          </cell>
          <cell r="D835" t="str">
            <v>UTS Akro-Bad Warszawa</v>
          </cell>
          <cell r="E835">
            <v>35955</v>
          </cell>
        </row>
        <row r="836">
          <cell r="A836" t="str">
            <v>K4016</v>
          </cell>
          <cell r="B836" t="str">
            <v>Natalia</v>
          </cell>
          <cell r="C836" t="str">
            <v>KSIĄŻEK</v>
          </cell>
          <cell r="D836" t="str">
            <v>UKSB Volant Mielec</v>
          </cell>
          <cell r="E836">
            <v>35983</v>
          </cell>
        </row>
        <row r="837">
          <cell r="A837" t="str">
            <v>K4023</v>
          </cell>
          <cell r="B837" t="str">
            <v>Agnieszka</v>
          </cell>
          <cell r="C837" t="str">
            <v>KOPER</v>
          </cell>
          <cell r="D837" t="str">
            <v>KKS Warmia Olsztyn</v>
          </cell>
          <cell r="E837">
            <v>36309</v>
          </cell>
        </row>
        <row r="838">
          <cell r="A838" t="str">
            <v>K4030</v>
          </cell>
          <cell r="B838" t="str">
            <v>Monika</v>
          </cell>
          <cell r="C838" t="str">
            <v>KAMIŃSKA</v>
          </cell>
          <cell r="D838" t="str">
            <v>MKS Orlicz Suchedniów</v>
          </cell>
          <cell r="E838">
            <v>35877</v>
          </cell>
        </row>
        <row r="839">
          <cell r="A839" t="str">
            <v>K4034</v>
          </cell>
          <cell r="B839" t="str">
            <v>Mikołaj</v>
          </cell>
          <cell r="C839" t="str">
            <v>KULBAT</v>
          </cell>
          <cell r="D839" t="str">
            <v>KKS Ruch Piotrków Tryb.</v>
          </cell>
          <cell r="E839">
            <v>35662</v>
          </cell>
        </row>
        <row r="840">
          <cell r="A840" t="str">
            <v>K4084</v>
          </cell>
          <cell r="B840" t="str">
            <v>Magdalena</v>
          </cell>
          <cell r="C840" t="str">
            <v>KOKOSZKA</v>
          </cell>
          <cell r="D840" t="str">
            <v>AZSWAT Warszawa</v>
          </cell>
          <cell r="E840">
            <v>36051</v>
          </cell>
        </row>
        <row r="841">
          <cell r="A841" t="str">
            <v>K4124</v>
          </cell>
          <cell r="B841" t="str">
            <v>Adam</v>
          </cell>
          <cell r="C841" t="str">
            <v>KRZYMOWSKI</v>
          </cell>
          <cell r="D841" t="str">
            <v>ŚKB Harcownik Warszawa</v>
          </cell>
          <cell r="E841">
            <v>36182</v>
          </cell>
        </row>
        <row r="842">
          <cell r="A842" t="str">
            <v>K4133</v>
          </cell>
          <cell r="B842" t="str">
            <v>Paweł</v>
          </cell>
          <cell r="C842" t="str">
            <v>KOPAŃSKI</v>
          </cell>
          <cell r="D842" t="str">
            <v>UKS Start Widełka</v>
          </cell>
          <cell r="E842">
            <v>35978</v>
          </cell>
        </row>
        <row r="843">
          <cell r="A843" t="str">
            <v>K4136</v>
          </cell>
          <cell r="B843" t="str">
            <v>Weronika</v>
          </cell>
          <cell r="C843" t="str">
            <v>KOŚCIÓŁEK</v>
          </cell>
          <cell r="D843" t="str">
            <v>MMKS Kędzierzyn-Koźle</v>
          </cell>
          <cell r="E843">
            <v>36343</v>
          </cell>
        </row>
        <row r="844">
          <cell r="A844" t="str">
            <v>K4149</v>
          </cell>
          <cell r="B844" t="str">
            <v>Katarzyna</v>
          </cell>
          <cell r="C844" t="str">
            <v>KULIGOWSKA</v>
          </cell>
          <cell r="D844" t="str">
            <v>UKS Lotka Lubiewo</v>
          </cell>
          <cell r="E844">
            <v>34523</v>
          </cell>
        </row>
        <row r="845">
          <cell r="A845" t="str">
            <v>K4150</v>
          </cell>
          <cell r="B845" t="str">
            <v>Łukasz</v>
          </cell>
          <cell r="C845" t="str">
            <v>KULIGOWSKI</v>
          </cell>
          <cell r="D845" t="str">
            <v>UKS Lotka Lubiewo</v>
          </cell>
          <cell r="E845">
            <v>33277</v>
          </cell>
        </row>
        <row r="846">
          <cell r="A846" t="str">
            <v>K4153</v>
          </cell>
          <cell r="B846" t="str">
            <v>Paulina</v>
          </cell>
          <cell r="C846" t="str">
            <v>KARWASZ</v>
          </cell>
          <cell r="D846" t="str">
            <v>UKS Lotka Lubiewo</v>
          </cell>
          <cell r="E846">
            <v>33965</v>
          </cell>
        </row>
        <row r="847">
          <cell r="A847" t="str">
            <v>K4206</v>
          </cell>
          <cell r="B847" t="str">
            <v>Andrzej</v>
          </cell>
          <cell r="C847" t="str">
            <v>KRAWCZYK</v>
          </cell>
          <cell r="D847" t="str">
            <v>UKS Unia Bieruń</v>
          </cell>
          <cell r="E847">
            <v>33535</v>
          </cell>
        </row>
        <row r="848">
          <cell r="A848" t="str">
            <v>K4207</v>
          </cell>
          <cell r="B848" t="str">
            <v>Urszula</v>
          </cell>
          <cell r="C848" t="str">
            <v>KARWOWSKA</v>
          </cell>
          <cell r="D848" t="str">
            <v>UKSB Milenium Warszawa</v>
          </cell>
          <cell r="E848">
            <v>35978</v>
          </cell>
        </row>
        <row r="849">
          <cell r="A849" t="str">
            <v>K4211</v>
          </cell>
          <cell r="B849" t="str">
            <v>Magdalena</v>
          </cell>
          <cell r="C849" t="str">
            <v>KROP</v>
          </cell>
          <cell r="D849" t="str">
            <v>MUKS 5 Chełm</v>
          </cell>
          <cell r="E849">
            <v>35756</v>
          </cell>
        </row>
        <row r="850">
          <cell r="A850" t="str">
            <v>K4217</v>
          </cell>
          <cell r="B850" t="str">
            <v>Zuzanna</v>
          </cell>
          <cell r="C850" t="str">
            <v>KMIEĆ</v>
          </cell>
          <cell r="D850" t="str">
            <v>MUKS 5 Chełm</v>
          </cell>
          <cell r="E850">
            <v>35803</v>
          </cell>
        </row>
        <row r="851">
          <cell r="A851" t="str">
            <v>K4230</v>
          </cell>
          <cell r="B851" t="str">
            <v>Wiktor</v>
          </cell>
          <cell r="C851" t="str">
            <v>KRAWCZYK</v>
          </cell>
          <cell r="D851" t="str">
            <v>UKSB Milenium Warszawa</v>
          </cell>
          <cell r="E851">
            <v>35377</v>
          </cell>
        </row>
        <row r="852">
          <cell r="A852" t="str">
            <v>K4239</v>
          </cell>
          <cell r="B852" t="str">
            <v>Paweł</v>
          </cell>
          <cell r="C852" t="str">
            <v>KAŹMIERCZYK</v>
          </cell>
          <cell r="D852" t="str">
            <v>UKSB Milenium Warszawa</v>
          </cell>
          <cell r="E852">
            <v>37102</v>
          </cell>
        </row>
        <row r="853">
          <cell r="A853" t="str">
            <v>K4248</v>
          </cell>
          <cell r="B853" t="str">
            <v>Michał</v>
          </cell>
          <cell r="C853" t="str">
            <v>KIKOSICKI</v>
          </cell>
          <cell r="D853" t="str">
            <v>KSR Wolant Łódź</v>
          </cell>
          <cell r="E853">
            <v>35983</v>
          </cell>
        </row>
        <row r="854">
          <cell r="A854" t="str">
            <v>K4283</v>
          </cell>
          <cell r="B854" t="str">
            <v>Filip</v>
          </cell>
          <cell r="C854" t="str">
            <v>KRUKOWSKI</v>
          </cell>
          <cell r="D854" t="str">
            <v>SKB Suwałki</v>
          </cell>
          <cell r="E854">
            <v>36230</v>
          </cell>
        </row>
        <row r="855">
          <cell r="A855" t="str">
            <v>K4299</v>
          </cell>
          <cell r="B855" t="str">
            <v>Weronika</v>
          </cell>
          <cell r="C855" t="str">
            <v>KOPCZYŃSKA</v>
          </cell>
          <cell r="D855" t="str">
            <v>UKS Kiko Zamość</v>
          </cell>
          <cell r="E855">
            <v>36482</v>
          </cell>
        </row>
        <row r="856">
          <cell r="A856" t="str">
            <v>K4314</v>
          </cell>
          <cell r="B856" t="str">
            <v>Natalia</v>
          </cell>
          <cell r="C856" t="str">
            <v>KULCZYŃSKA</v>
          </cell>
          <cell r="D856" t="str">
            <v>MLKS Solec Kuj.</v>
          </cell>
          <cell r="E856">
            <v>35514</v>
          </cell>
        </row>
        <row r="857">
          <cell r="A857" t="str">
            <v>K4316</v>
          </cell>
          <cell r="B857" t="str">
            <v>Emilia</v>
          </cell>
          <cell r="C857" t="str">
            <v>KRZYŻANOWSKA</v>
          </cell>
          <cell r="D857" t="str">
            <v>UKS Kiko Zamość</v>
          </cell>
          <cell r="E857">
            <v>36199</v>
          </cell>
        </row>
        <row r="858">
          <cell r="A858" t="str">
            <v>K4317</v>
          </cell>
          <cell r="B858" t="str">
            <v>Filip</v>
          </cell>
          <cell r="C858" t="str">
            <v>KUCZKOWSKI</v>
          </cell>
          <cell r="D858" t="str">
            <v>ULKS U-2 Lotka Bytów</v>
          </cell>
          <cell r="E858">
            <v>36192</v>
          </cell>
        </row>
        <row r="859">
          <cell r="A859" t="str">
            <v>K4332</v>
          </cell>
          <cell r="B859" t="str">
            <v>Klaudia</v>
          </cell>
          <cell r="C859" t="str">
            <v>KUPIEC</v>
          </cell>
          <cell r="D859" t="str">
            <v>UKS Kiko Zamość</v>
          </cell>
          <cell r="E859">
            <v>36187</v>
          </cell>
        </row>
        <row r="860">
          <cell r="A860" t="str">
            <v>K4428</v>
          </cell>
          <cell r="B860" t="str">
            <v>Marcin</v>
          </cell>
          <cell r="C860" t="str">
            <v>KIETLA</v>
          </cell>
          <cell r="D860" t="str">
            <v>UKS Dwójka Wesoła</v>
          </cell>
          <cell r="E860">
            <v>35676</v>
          </cell>
        </row>
        <row r="861">
          <cell r="A861" t="str">
            <v>K4432</v>
          </cell>
          <cell r="B861" t="str">
            <v>Daniel</v>
          </cell>
          <cell r="C861" t="str">
            <v>KNAP</v>
          </cell>
          <cell r="D861" t="str">
            <v>UKS Aktywna Piątka Przemyśl</v>
          </cell>
          <cell r="E861">
            <v>36243</v>
          </cell>
        </row>
        <row r="862">
          <cell r="A862" t="str">
            <v>K4453</v>
          </cell>
          <cell r="B862" t="str">
            <v>Maksymilian</v>
          </cell>
          <cell r="C862" t="str">
            <v>KULIGOWSKI</v>
          </cell>
          <cell r="D862" t="str">
            <v>MLKS Solec Kuj.</v>
          </cell>
          <cell r="E862">
            <v>36405</v>
          </cell>
        </row>
        <row r="863">
          <cell r="A863" t="str">
            <v>K4463</v>
          </cell>
          <cell r="B863" t="str">
            <v>Justyna</v>
          </cell>
          <cell r="C863" t="str">
            <v>KIEŁBASA</v>
          </cell>
          <cell r="D863" t="str">
            <v>UKSB Volant Mielec</v>
          </cell>
          <cell r="E863">
            <v>35867</v>
          </cell>
        </row>
        <row r="864">
          <cell r="A864" t="str">
            <v>K4485</v>
          </cell>
          <cell r="B864" t="str">
            <v>Marlena</v>
          </cell>
          <cell r="C864" t="str">
            <v>KOWALCZYK</v>
          </cell>
          <cell r="D864" t="str">
            <v>UKS Bursztyn Gdańsk</v>
          </cell>
          <cell r="E864">
            <v>36661</v>
          </cell>
        </row>
        <row r="865">
          <cell r="A865" t="str">
            <v>K4486</v>
          </cell>
          <cell r="B865" t="str">
            <v>Amanda</v>
          </cell>
          <cell r="C865" t="str">
            <v>KOWALCZYK</v>
          </cell>
          <cell r="D865" t="str">
            <v>UKS Bursztyn Gdańsk</v>
          </cell>
          <cell r="E865">
            <v>36352</v>
          </cell>
        </row>
        <row r="866">
          <cell r="A866" t="str">
            <v>K4494</v>
          </cell>
          <cell r="B866" t="str">
            <v>Adrian</v>
          </cell>
          <cell r="C866" t="str">
            <v>KUREK</v>
          </cell>
          <cell r="D866" t="str">
            <v>UKS Kiko Zamość</v>
          </cell>
          <cell r="E866">
            <v>36057</v>
          </cell>
        </row>
        <row r="867">
          <cell r="A867" t="str">
            <v>K4508</v>
          </cell>
          <cell r="B867" t="str">
            <v>Kamil</v>
          </cell>
          <cell r="C867" t="str">
            <v>KREMPA</v>
          </cell>
          <cell r="D867" t="str">
            <v>UKSB Volant Mielec</v>
          </cell>
          <cell r="E867">
            <v>35920</v>
          </cell>
        </row>
        <row r="868">
          <cell r="A868" t="str">
            <v>K4510</v>
          </cell>
          <cell r="B868" t="str">
            <v>Jadwiga</v>
          </cell>
          <cell r="C868" t="str">
            <v>KOŁODZIEJCZYK</v>
          </cell>
          <cell r="D868" t="str">
            <v>----</v>
          </cell>
          <cell r="E868">
            <v>24902</v>
          </cell>
        </row>
        <row r="869">
          <cell r="A869" t="str">
            <v>K4522</v>
          </cell>
          <cell r="B869" t="str">
            <v>Marcin</v>
          </cell>
          <cell r="C869" t="str">
            <v>KOSIŃSKI</v>
          </cell>
          <cell r="D869" t="str">
            <v>KKS Ruch Piotrków Tryb.</v>
          </cell>
          <cell r="E869">
            <v>36289</v>
          </cell>
        </row>
        <row r="870">
          <cell r="A870" t="str">
            <v>K4526</v>
          </cell>
          <cell r="B870" t="str">
            <v>Łukasz</v>
          </cell>
          <cell r="C870" t="str">
            <v>KENDZIOR</v>
          </cell>
          <cell r="D870" t="str">
            <v>ŚKB Harcownik Warszawa</v>
          </cell>
          <cell r="E870">
            <v>36259</v>
          </cell>
        </row>
        <row r="871">
          <cell r="A871" t="str">
            <v>K4532</v>
          </cell>
          <cell r="B871" t="str">
            <v>Daniel</v>
          </cell>
          <cell r="C871" t="str">
            <v>KOZAKIEWICZ</v>
          </cell>
          <cell r="D871" t="str">
            <v>LUKS Krokus Góralice</v>
          </cell>
          <cell r="E871">
            <v>36284</v>
          </cell>
        </row>
        <row r="872">
          <cell r="A872" t="str">
            <v>K4536</v>
          </cell>
          <cell r="B872" t="str">
            <v>Anna</v>
          </cell>
          <cell r="C872" t="str">
            <v>KAWCZYŃSKA</v>
          </cell>
          <cell r="D872" t="str">
            <v>UKS Iskra Sarbice</v>
          </cell>
          <cell r="E872">
            <v>36376</v>
          </cell>
        </row>
        <row r="873">
          <cell r="A873" t="str">
            <v>K4554</v>
          </cell>
          <cell r="B873" t="str">
            <v>Albert</v>
          </cell>
          <cell r="C873" t="str">
            <v>KLUK</v>
          </cell>
          <cell r="D873" t="str">
            <v>UKS Orliki Ropica Polska</v>
          </cell>
          <cell r="E873">
            <v>36795</v>
          </cell>
        </row>
        <row r="874">
          <cell r="A874" t="str">
            <v>K4556</v>
          </cell>
          <cell r="B874" t="str">
            <v>Piotr</v>
          </cell>
          <cell r="C874" t="str">
            <v>KUKUŁA</v>
          </cell>
          <cell r="D874" t="str">
            <v>UKS Orliki Ropica Polska</v>
          </cell>
          <cell r="E874">
            <v>36499</v>
          </cell>
        </row>
        <row r="875">
          <cell r="A875" t="str">
            <v>K4563</v>
          </cell>
          <cell r="B875" t="str">
            <v>Kordian</v>
          </cell>
          <cell r="C875" t="str">
            <v>KOBYLNIK</v>
          </cell>
          <cell r="D875" t="str">
            <v>LKS Technik Głubczyce</v>
          </cell>
          <cell r="E875">
            <v>36856</v>
          </cell>
        </row>
        <row r="876">
          <cell r="A876" t="str">
            <v>K4570</v>
          </cell>
          <cell r="B876" t="str">
            <v>Rafał</v>
          </cell>
          <cell r="C876" t="str">
            <v>KAZIMIERSKI</v>
          </cell>
          <cell r="D876" t="str">
            <v>UKS Smecz Bogatynia</v>
          </cell>
          <cell r="E876">
            <v>36070</v>
          </cell>
        </row>
        <row r="877">
          <cell r="A877" t="str">
            <v>K4576</v>
          </cell>
          <cell r="B877" t="str">
            <v>Paulina</v>
          </cell>
          <cell r="C877" t="str">
            <v>KLIMEK</v>
          </cell>
          <cell r="D877" t="str">
            <v>MKS Strzelce Opolskie</v>
          </cell>
          <cell r="E877">
            <v>36378</v>
          </cell>
        </row>
        <row r="878">
          <cell r="A878" t="str">
            <v>K4579</v>
          </cell>
          <cell r="B878" t="str">
            <v>Miłosz</v>
          </cell>
          <cell r="C878" t="str">
            <v>KAIM</v>
          </cell>
          <cell r="D878" t="str">
            <v>KS Masovia Płock</v>
          </cell>
          <cell r="E878">
            <v>36358</v>
          </cell>
        </row>
        <row r="879">
          <cell r="A879" t="str">
            <v>K4586</v>
          </cell>
          <cell r="B879" t="str">
            <v>Joanna</v>
          </cell>
          <cell r="C879" t="str">
            <v>KASZUBA</v>
          </cell>
          <cell r="D879" t="str">
            <v>AZSOŚ Łódź</v>
          </cell>
          <cell r="E879">
            <v>27528</v>
          </cell>
        </row>
        <row r="880">
          <cell r="A880" t="str">
            <v>K4601</v>
          </cell>
          <cell r="B880" t="str">
            <v>Wiktoria</v>
          </cell>
          <cell r="C880" t="str">
            <v>KAPINOS</v>
          </cell>
          <cell r="D880" t="str">
            <v>UKSB Volant Mielec</v>
          </cell>
          <cell r="E880">
            <v>35826</v>
          </cell>
        </row>
        <row r="881">
          <cell r="A881" t="str">
            <v>K4603</v>
          </cell>
          <cell r="B881" t="str">
            <v>Patryk</v>
          </cell>
          <cell r="C881" t="str">
            <v>KOBELUCH</v>
          </cell>
          <cell r="D881" t="str">
            <v>LKS Technik Głubczyce</v>
          </cell>
          <cell r="E881">
            <v>37096</v>
          </cell>
        </row>
        <row r="882">
          <cell r="A882" t="str">
            <v>K4613</v>
          </cell>
          <cell r="B882" t="str">
            <v>Jakub</v>
          </cell>
          <cell r="C882" t="str">
            <v>KUFEL</v>
          </cell>
          <cell r="D882" t="str">
            <v>UKS Orbitek Straszęcin</v>
          </cell>
          <cell r="E882">
            <v>36776</v>
          </cell>
        </row>
        <row r="883">
          <cell r="A883" t="str">
            <v>K4620</v>
          </cell>
          <cell r="B883" t="str">
            <v>Aleksandra</v>
          </cell>
          <cell r="C883" t="str">
            <v>KICH</v>
          </cell>
          <cell r="D883" t="str">
            <v>SLKS Tramp Orneta</v>
          </cell>
          <cell r="E883">
            <v>37080</v>
          </cell>
        </row>
        <row r="884">
          <cell r="A884" t="str">
            <v>K4633</v>
          </cell>
          <cell r="B884" t="str">
            <v>Elżbieta</v>
          </cell>
          <cell r="C884" t="str">
            <v>KOT</v>
          </cell>
          <cell r="D884" t="str">
            <v>UKS Smecz Bogatynia</v>
          </cell>
          <cell r="E884">
            <v>36099</v>
          </cell>
        </row>
        <row r="885">
          <cell r="A885" t="str">
            <v>K4635</v>
          </cell>
          <cell r="B885" t="str">
            <v>Andrzej</v>
          </cell>
          <cell r="C885" t="str">
            <v>KLUCZNIK</v>
          </cell>
          <cell r="D885" t="str">
            <v>LKS Technik Głubczyce</v>
          </cell>
          <cell r="E885">
            <v>27342</v>
          </cell>
        </row>
        <row r="886">
          <cell r="A886" t="str">
            <v>K4645</v>
          </cell>
          <cell r="B886" t="str">
            <v>Adrian</v>
          </cell>
          <cell r="C886" t="str">
            <v>KASZUBOWSKI</v>
          </cell>
          <cell r="D886" t="str">
            <v>ZKB Maced Polanów</v>
          </cell>
          <cell r="E886">
            <v>35626</v>
          </cell>
        </row>
        <row r="887">
          <cell r="A887" t="str">
            <v>K4646</v>
          </cell>
          <cell r="B887" t="str">
            <v>Agata</v>
          </cell>
          <cell r="C887" t="str">
            <v>KAROLAK</v>
          </cell>
          <cell r="D887" t="str">
            <v>ZKB Maced Polanów</v>
          </cell>
          <cell r="E887">
            <v>36396</v>
          </cell>
        </row>
        <row r="888">
          <cell r="A888" t="str">
            <v>K4658</v>
          </cell>
          <cell r="B888" t="str">
            <v>Zdzisław</v>
          </cell>
          <cell r="C888" t="str">
            <v>KOZŁOWSKI</v>
          </cell>
          <cell r="D888" t="str">
            <v>LUKS Księżyno</v>
          </cell>
          <cell r="E888">
            <v>19985</v>
          </cell>
        </row>
        <row r="889">
          <cell r="A889" t="str">
            <v>K4667</v>
          </cell>
          <cell r="B889" t="str">
            <v>Piotr</v>
          </cell>
          <cell r="C889" t="str">
            <v>KWIECIŃSKI</v>
          </cell>
          <cell r="D889" t="str">
            <v>----</v>
          </cell>
          <cell r="E889">
            <v>25929</v>
          </cell>
        </row>
        <row r="890">
          <cell r="A890" t="str">
            <v>K4670</v>
          </cell>
          <cell r="B890" t="str">
            <v>Kamil</v>
          </cell>
          <cell r="C890" t="str">
            <v>KOZERA</v>
          </cell>
          <cell r="D890" t="str">
            <v>----</v>
          </cell>
          <cell r="E890">
            <v>37071</v>
          </cell>
        </row>
        <row r="891">
          <cell r="A891" t="str">
            <v>K4676</v>
          </cell>
          <cell r="B891" t="str">
            <v>Damian</v>
          </cell>
          <cell r="C891" t="str">
            <v>KASPERSKI</v>
          </cell>
          <cell r="D891" t="str">
            <v>UKS Kiko Zamość</v>
          </cell>
          <cell r="E891">
            <v>36386</v>
          </cell>
        </row>
        <row r="892">
          <cell r="A892" t="str">
            <v>K4679</v>
          </cell>
          <cell r="B892" t="str">
            <v>Anna</v>
          </cell>
          <cell r="C892" t="str">
            <v>KRYSZTOFORSKA</v>
          </cell>
          <cell r="D892" t="str">
            <v>MUKBMDK Płock</v>
          </cell>
          <cell r="E892">
            <v>36100</v>
          </cell>
        </row>
        <row r="893">
          <cell r="A893" t="str">
            <v>K4682</v>
          </cell>
          <cell r="B893" t="str">
            <v>Olga</v>
          </cell>
          <cell r="C893" t="str">
            <v>KWAŚNY</v>
          </cell>
          <cell r="D893" t="str">
            <v>UKS Kopernik Słupca</v>
          </cell>
          <cell r="E893">
            <v>36616</v>
          </cell>
        </row>
        <row r="894">
          <cell r="A894" t="str">
            <v>K4685</v>
          </cell>
          <cell r="B894" t="str">
            <v>Patryk</v>
          </cell>
          <cell r="C894" t="str">
            <v>KOSTRZEWSKI</v>
          </cell>
          <cell r="D894" t="str">
            <v>KSR Wolant Łódź</v>
          </cell>
          <cell r="E894">
            <v>34967</v>
          </cell>
        </row>
        <row r="895">
          <cell r="A895" t="str">
            <v>K4690</v>
          </cell>
          <cell r="B895" t="str">
            <v>Jakub</v>
          </cell>
          <cell r="C895" t="str">
            <v>KROK</v>
          </cell>
          <cell r="D895" t="str">
            <v>UKS Kometa Sianów</v>
          </cell>
          <cell r="E895">
            <v>36643</v>
          </cell>
        </row>
        <row r="896">
          <cell r="A896" t="str">
            <v>K4691</v>
          </cell>
          <cell r="B896" t="str">
            <v>Michał</v>
          </cell>
          <cell r="C896" t="str">
            <v>KROK</v>
          </cell>
          <cell r="D896" t="str">
            <v>UKS Kometa Sianów</v>
          </cell>
          <cell r="E896">
            <v>36643</v>
          </cell>
        </row>
        <row r="897">
          <cell r="A897" t="str">
            <v>K4702</v>
          </cell>
          <cell r="B897" t="str">
            <v>Kacper</v>
          </cell>
          <cell r="C897" t="str">
            <v>KOPACZ</v>
          </cell>
          <cell r="D897" t="str">
            <v>UTS Akro-Bad Warszawa</v>
          </cell>
          <cell r="E897">
            <v>37358</v>
          </cell>
        </row>
        <row r="898">
          <cell r="A898" t="str">
            <v>K4704</v>
          </cell>
          <cell r="B898" t="str">
            <v>Jarosław</v>
          </cell>
          <cell r="C898" t="str">
            <v>KURKOWSKI</v>
          </cell>
          <cell r="D898" t="str">
            <v>MLKS Solec Kuj.</v>
          </cell>
          <cell r="E898">
            <v>27625</v>
          </cell>
        </row>
        <row r="899">
          <cell r="A899" t="str">
            <v>K4712</v>
          </cell>
          <cell r="B899" t="str">
            <v>Zbigniew</v>
          </cell>
          <cell r="C899" t="str">
            <v>KOŁODZIEJCZYK</v>
          </cell>
          <cell r="D899" t="str">
            <v>----</v>
          </cell>
          <cell r="E899">
            <v>24993</v>
          </cell>
        </row>
        <row r="900">
          <cell r="A900" t="str">
            <v>K4719</v>
          </cell>
          <cell r="B900" t="str">
            <v>Michał</v>
          </cell>
          <cell r="C900" t="str">
            <v>KAZUSEK</v>
          </cell>
          <cell r="D900" t="str">
            <v>UKSOSIR Badminton Sławno</v>
          </cell>
          <cell r="E900">
            <v>37284</v>
          </cell>
        </row>
        <row r="901">
          <cell r="A901" t="str">
            <v>K4734</v>
          </cell>
          <cell r="B901" t="str">
            <v>Martyna</v>
          </cell>
          <cell r="C901" t="str">
            <v>KRUPIŃSKA</v>
          </cell>
          <cell r="D901" t="str">
            <v>UKS 70 Płock</v>
          </cell>
          <cell r="E901">
            <v>35137</v>
          </cell>
        </row>
        <row r="902">
          <cell r="A902" t="str">
            <v>K4735</v>
          </cell>
          <cell r="B902" t="str">
            <v>Oktawia</v>
          </cell>
          <cell r="C902" t="str">
            <v>KOISZ</v>
          </cell>
          <cell r="D902" t="str">
            <v>UKS Kiko Zamość</v>
          </cell>
          <cell r="E902">
            <v>36236</v>
          </cell>
        </row>
        <row r="903">
          <cell r="A903" t="str">
            <v>K4755</v>
          </cell>
          <cell r="B903" t="str">
            <v>Kacper</v>
          </cell>
          <cell r="C903" t="str">
            <v>KONIECZNY</v>
          </cell>
          <cell r="D903" t="str">
            <v>MMKS Kędzierzyn-Koźle</v>
          </cell>
          <cell r="E903">
            <v>36850</v>
          </cell>
        </row>
        <row r="904">
          <cell r="A904" t="str">
            <v>K4763</v>
          </cell>
          <cell r="B904" t="str">
            <v>Dominika</v>
          </cell>
          <cell r="C904" t="str">
            <v>KOPEĆ</v>
          </cell>
          <cell r="D904" t="str">
            <v>MMKS Kędzierzyn-Koźle</v>
          </cell>
          <cell r="E904">
            <v>36543</v>
          </cell>
        </row>
        <row r="905">
          <cell r="A905" t="str">
            <v>K4766</v>
          </cell>
          <cell r="B905" t="str">
            <v>Mateusz</v>
          </cell>
          <cell r="C905" t="str">
            <v>KRYSA</v>
          </cell>
          <cell r="D905" t="str">
            <v>MLKS Solec Kuj.</v>
          </cell>
          <cell r="E905">
            <v>36087</v>
          </cell>
        </row>
        <row r="906">
          <cell r="A906" t="str">
            <v>K4776</v>
          </cell>
          <cell r="B906" t="str">
            <v>Korneliusz</v>
          </cell>
          <cell r="C906" t="str">
            <v>KOPTOŃ</v>
          </cell>
          <cell r="D906" t="str">
            <v>UKS Unia Bieruń</v>
          </cell>
          <cell r="E906">
            <v>25086</v>
          </cell>
        </row>
        <row r="907">
          <cell r="A907" t="str">
            <v>K4785</v>
          </cell>
          <cell r="B907" t="str">
            <v>Szymon</v>
          </cell>
          <cell r="C907" t="str">
            <v>KOWALSKI</v>
          </cell>
          <cell r="D907" t="str">
            <v>KS Chojnik Jelenia Góra</v>
          </cell>
          <cell r="E907">
            <v>36680</v>
          </cell>
        </row>
        <row r="908">
          <cell r="A908" t="str">
            <v>K4811</v>
          </cell>
          <cell r="B908" t="str">
            <v>Dominik</v>
          </cell>
          <cell r="C908" t="str">
            <v>KOWALEWSKI</v>
          </cell>
          <cell r="D908" t="str">
            <v>UKS Hubal Białystok</v>
          </cell>
          <cell r="E908">
            <v>36297</v>
          </cell>
        </row>
        <row r="909">
          <cell r="A909" t="str">
            <v>K4813</v>
          </cell>
          <cell r="B909" t="str">
            <v>Kamila</v>
          </cell>
          <cell r="C909" t="str">
            <v>KOZŁOWSKA</v>
          </cell>
          <cell r="D909" t="str">
            <v>UKS Hubal Białystok</v>
          </cell>
          <cell r="E909">
            <v>36207</v>
          </cell>
        </row>
        <row r="910">
          <cell r="A910" t="str">
            <v>K4815</v>
          </cell>
          <cell r="B910" t="str">
            <v>Joanna</v>
          </cell>
          <cell r="C910" t="str">
            <v>KUCHAREWICZ</v>
          </cell>
          <cell r="D910" t="str">
            <v>UKS Hubal Białystok</v>
          </cell>
          <cell r="E910">
            <v>36480</v>
          </cell>
        </row>
        <row r="911">
          <cell r="A911" t="str">
            <v>K4838</v>
          </cell>
          <cell r="B911" t="str">
            <v>Magdalena</v>
          </cell>
          <cell r="C911" t="str">
            <v>KOJDER</v>
          </cell>
          <cell r="D911" t="str">
            <v>----</v>
          </cell>
          <cell r="E911">
            <v>29115</v>
          </cell>
        </row>
        <row r="912">
          <cell r="A912" t="str">
            <v>K4839</v>
          </cell>
          <cell r="B912" t="str">
            <v>Wojciech</v>
          </cell>
          <cell r="C912" t="str">
            <v>KACZMAREK</v>
          </cell>
          <cell r="D912" t="str">
            <v>MMKS Gdańsk</v>
          </cell>
          <cell r="E912">
            <v>36486</v>
          </cell>
        </row>
        <row r="913">
          <cell r="A913" t="str">
            <v>K4840</v>
          </cell>
          <cell r="B913" t="str">
            <v>Mateusz</v>
          </cell>
          <cell r="C913" t="str">
            <v>KALLAS</v>
          </cell>
          <cell r="D913" t="str">
            <v>MMKS Gdańsk</v>
          </cell>
          <cell r="E913">
            <v>36471</v>
          </cell>
        </row>
        <row r="914">
          <cell r="A914" t="str">
            <v>K4841</v>
          </cell>
          <cell r="B914" t="str">
            <v>Mateusz</v>
          </cell>
          <cell r="C914" t="str">
            <v>KĘDZIORA</v>
          </cell>
          <cell r="D914" t="str">
            <v>PTS Puszczykowo</v>
          </cell>
          <cell r="E914">
            <v>36061</v>
          </cell>
        </row>
        <row r="915">
          <cell r="A915" t="str">
            <v>K4854</v>
          </cell>
          <cell r="B915" t="str">
            <v>Mateusz</v>
          </cell>
          <cell r="C915" t="str">
            <v>KRUK</v>
          </cell>
          <cell r="D915" t="str">
            <v>UKS Astra Wrocław</v>
          </cell>
          <cell r="E915">
            <v>35446</v>
          </cell>
        </row>
        <row r="916">
          <cell r="A916" t="str">
            <v>K4862</v>
          </cell>
          <cell r="B916" t="str">
            <v>Agnieszka</v>
          </cell>
          <cell r="C916" t="str">
            <v>KOWALCZYK</v>
          </cell>
          <cell r="D916" t="str">
            <v>KS Wesoła Warszawa</v>
          </cell>
          <cell r="E916">
            <v>36241</v>
          </cell>
        </row>
        <row r="917">
          <cell r="A917" t="str">
            <v>K4877</v>
          </cell>
          <cell r="B917" t="str">
            <v>Bartosz</v>
          </cell>
          <cell r="C917" t="str">
            <v>KUK</v>
          </cell>
          <cell r="D917" t="str">
            <v>KKS Warmia Olsztyn</v>
          </cell>
          <cell r="E917">
            <v>36760</v>
          </cell>
        </row>
        <row r="918">
          <cell r="A918" t="str">
            <v>K4882</v>
          </cell>
          <cell r="B918" t="str">
            <v>Adrianna</v>
          </cell>
          <cell r="C918" t="str">
            <v>KOPACZYŃSKA</v>
          </cell>
          <cell r="D918" t="str">
            <v>UKS Smecz Bogatynia</v>
          </cell>
          <cell r="E918">
            <v>36032</v>
          </cell>
        </row>
        <row r="919">
          <cell r="A919" t="str">
            <v>K4905</v>
          </cell>
          <cell r="B919" t="str">
            <v>Alicja</v>
          </cell>
          <cell r="C919" t="str">
            <v>KIMSO</v>
          </cell>
          <cell r="D919" t="str">
            <v>SLKS Tramp Orneta</v>
          </cell>
          <cell r="E919">
            <v>37312</v>
          </cell>
        </row>
        <row r="920">
          <cell r="A920" t="str">
            <v>K4913</v>
          </cell>
          <cell r="B920" t="str">
            <v>Kamila</v>
          </cell>
          <cell r="C920" t="str">
            <v>KORPAS</v>
          </cell>
          <cell r="D920" t="str">
            <v>KKS Ruch Piotrków Tryb.</v>
          </cell>
          <cell r="E920">
            <v>36758</v>
          </cell>
        </row>
        <row r="921">
          <cell r="A921" t="str">
            <v>K4920</v>
          </cell>
          <cell r="B921" t="str">
            <v>Jakub</v>
          </cell>
          <cell r="C921" t="str">
            <v>KOSAŁKA</v>
          </cell>
          <cell r="D921" t="str">
            <v>UKS 25 Kielce</v>
          </cell>
          <cell r="E921">
            <v>36585</v>
          </cell>
        </row>
        <row r="922">
          <cell r="A922" t="str">
            <v>K4921</v>
          </cell>
          <cell r="B922" t="str">
            <v>Mikołaj</v>
          </cell>
          <cell r="C922" t="str">
            <v>KOZIOŁ</v>
          </cell>
          <cell r="D922" t="str">
            <v>UKS 25 Kielce</v>
          </cell>
          <cell r="E922">
            <v>36127</v>
          </cell>
        </row>
        <row r="923">
          <cell r="A923" t="str">
            <v>K4922</v>
          </cell>
          <cell r="B923" t="str">
            <v>Mateusz</v>
          </cell>
          <cell r="C923" t="str">
            <v>KRÓL</v>
          </cell>
          <cell r="D923" t="str">
            <v>UKS 25 Kielce</v>
          </cell>
          <cell r="E923">
            <v>36846</v>
          </cell>
        </row>
        <row r="924">
          <cell r="A924" t="str">
            <v>K4923</v>
          </cell>
          <cell r="B924" t="str">
            <v>Filip</v>
          </cell>
          <cell r="C924" t="str">
            <v>KURANDA</v>
          </cell>
          <cell r="D924" t="str">
            <v>UKS 25 Kielce</v>
          </cell>
          <cell r="E924">
            <v>36092</v>
          </cell>
        </row>
        <row r="925">
          <cell r="A925" t="str">
            <v>K4929</v>
          </cell>
          <cell r="B925" t="str">
            <v>Jakub</v>
          </cell>
          <cell r="C925" t="str">
            <v>KUTYŁA</v>
          </cell>
          <cell r="D925" t="str">
            <v>AZSAGH Kraków</v>
          </cell>
          <cell r="E925">
            <v>37078</v>
          </cell>
        </row>
        <row r="926">
          <cell r="A926" t="str">
            <v>K4949</v>
          </cell>
          <cell r="B926" t="str">
            <v>Jan</v>
          </cell>
          <cell r="C926" t="str">
            <v>KACZMARCZYK</v>
          </cell>
          <cell r="D926" t="str">
            <v>STB Energia Lubliniec</v>
          </cell>
          <cell r="E926">
            <v>25637</v>
          </cell>
        </row>
        <row r="927">
          <cell r="A927" t="str">
            <v>K4960</v>
          </cell>
          <cell r="B927" t="str">
            <v>Walenty</v>
          </cell>
          <cell r="C927" t="str">
            <v>KUTERAŚ</v>
          </cell>
          <cell r="D927" t="str">
            <v>----</v>
          </cell>
          <cell r="E927">
            <v>23749</v>
          </cell>
        </row>
        <row r="928">
          <cell r="A928" t="str">
            <v>K4964</v>
          </cell>
          <cell r="B928" t="str">
            <v>Alicja</v>
          </cell>
          <cell r="C928" t="str">
            <v>KRÓL</v>
          </cell>
          <cell r="D928" t="str">
            <v>UKS Iskra Babimost</v>
          </cell>
          <cell r="E928">
            <v>36837</v>
          </cell>
        </row>
        <row r="929">
          <cell r="A929" t="str">
            <v>K4966</v>
          </cell>
          <cell r="B929" t="str">
            <v>Marta</v>
          </cell>
          <cell r="C929" t="str">
            <v>KLASA</v>
          </cell>
          <cell r="D929" t="str">
            <v>ULKS U-2 Lotka Bytów</v>
          </cell>
          <cell r="E929">
            <v>36535</v>
          </cell>
        </row>
        <row r="930">
          <cell r="A930" t="str">
            <v>K4981</v>
          </cell>
          <cell r="B930" t="str">
            <v>Michał</v>
          </cell>
          <cell r="C930" t="str">
            <v>KOSZTYŁO</v>
          </cell>
          <cell r="D930" t="str">
            <v>UKS Orbitek Straszęcin</v>
          </cell>
          <cell r="E930">
            <v>37378</v>
          </cell>
        </row>
        <row r="931">
          <cell r="A931" t="str">
            <v>K4986</v>
          </cell>
          <cell r="B931" t="str">
            <v>Katarzyna</v>
          </cell>
          <cell r="C931" t="str">
            <v>KUCHARZEWSKA</v>
          </cell>
          <cell r="D931" t="str">
            <v>----</v>
          </cell>
          <cell r="E931">
            <v>37141</v>
          </cell>
        </row>
        <row r="932">
          <cell r="A932" t="str">
            <v>K4989</v>
          </cell>
          <cell r="B932" t="str">
            <v>Arkadiusz</v>
          </cell>
          <cell r="C932" t="str">
            <v>KRAUZE</v>
          </cell>
          <cell r="D932" t="str">
            <v>----</v>
          </cell>
          <cell r="E932">
            <v>22529</v>
          </cell>
        </row>
        <row r="933">
          <cell r="A933" t="str">
            <v>K4997</v>
          </cell>
          <cell r="B933" t="str">
            <v>Marek</v>
          </cell>
          <cell r="C933" t="str">
            <v>KALLAS</v>
          </cell>
          <cell r="D933" t="str">
            <v>----</v>
          </cell>
          <cell r="E933">
            <v>25100</v>
          </cell>
        </row>
        <row r="934">
          <cell r="A934" t="str">
            <v>K5019</v>
          </cell>
          <cell r="B934" t="str">
            <v>Joanna</v>
          </cell>
          <cell r="C934" t="str">
            <v>KARP</v>
          </cell>
          <cell r="D934" t="str">
            <v>KKS Ruch Piotrków Tryb.</v>
          </cell>
          <cell r="E934">
            <v>36943</v>
          </cell>
        </row>
        <row r="935">
          <cell r="A935" t="str">
            <v>K5022</v>
          </cell>
          <cell r="B935" t="str">
            <v>Korneliusz</v>
          </cell>
          <cell r="C935" t="str">
            <v>KUPIS</v>
          </cell>
          <cell r="D935" t="str">
            <v>ULKS Łączna</v>
          </cell>
          <cell r="E935">
            <v>37231</v>
          </cell>
        </row>
        <row r="936">
          <cell r="A936" t="str">
            <v>K5030</v>
          </cell>
          <cell r="B936" t="str">
            <v>Adrian</v>
          </cell>
          <cell r="C936" t="str">
            <v>KONDLA</v>
          </cell>
          <cell r="D936" t="str">
            <v>UKS Unia Bieruń</v>
          </cell>
          <cell r="E936">
            <v>35860</v>
          </cell>
        </row>
        <row r="937">
          <cell r="A937" t="str">
            <v>K5032</v>
          </cell>
          <cell r="B937" t="str">
            <v>Konrad</v>
          </cell>
          <cell r="C937" t="str">
            <v>KULAWIK</v>
          </cell>
          <cell r="D937" t="str">
            <v>UKS Unia Bieruń</v>
          </cell>
          <cell r="E937">
            <v>36705</v>
          </cell>
        </row>
        <row r="938">
          <cell r="A938" t="str">
            <v>K5033</v>
          </cell>
          <cell r="B938" t="str">
            <v>Magdalena</v>
          </cell>
          <cell r="C938" t="str">
            <v>KULSKA</v>
          </cell>
          <cell r="D938" t="str">
            <v>UKS Unia Bieruń</v>
          </cell>
          <cell r="E938">
            <v>36811</v>
          </cell>
        </row>
        <row r="939">
          <cell r="A939" t="str">
            <v>K5037</v>
          </cell>
          <cell r="B939" t="str">
            <v>Barbara</v>
          </cell>
          <cell r="C939" t="str">
            <v>KNOPEK</v>
          </cell>
          <cell r="D939" t="str">
            <v>UKS Unia Bieruń</v>
          </cell>
          <cell r="E939">
            <v>36374</v>
          </cell>
        </row>
        <row r="940">
          <cell r="A940" t="str">
            <v>K5038</v>
          </cell>
          <cell r="B940" t="str">
            <v>Kamil</v>
          </cell>
          <cell r="C940" t="str">
            <v>KULSKI</v>
          </cell>
          <cell r="D940" t="str">
            <v>UKS Unia Bieruń</v>
          </cell>
          <cell r="E940">
            <v>35808</v>
          </cell>
        </row>
        <row r="941">
          <cell r="A941" t="str">
            <v>K5041</v>
          </cell>
          <cell r="B941" t="str">
            <v>Aleksandra</v>
          </cell>
          <cell r="C941" t="str">
            <v>KOŁODZIEJ</v>
          </cell>
          <cell r="D941" t="str">
            <v>KSR Wolant Łódź</v>
          </cell>
          <cell r="E941">
            <v>36325</v>
          </cell>
        </row>
        <row r="942">
          <cell r="A942" t="str">
            <v>K5043</v>
          </cell>
          <cell r="B942" t="str">
            <v>Olga</v>
          </cell>
          <cell r="C942" t="str">
            <v>KĘDZIORA</v>
          </cell>
          <cell r="D942" t="str">
            <v>OTB Lotka Ostrów Wlkp.</v>
          </cell>
          <cell r="E942">
            <v>37010</v>
          </cell>
        </row>
        <row r="943">
          <cell r="A943" t="str">
            <v>K5048</v>
          </cell>
          <cell r="B943" t="str">
            <v>Jakub</v>
          </cell>
          <cell r="C943" t="str">
            <v>KITA</v>
          </cell>
          <cell r="D943" t="str">
            <v>UKS Plesbad Pszczyna</v>
          </cell>
          <cell r="E943">
            <v>37021</v>
          </cell>
        </row>
        <row r="944">
          <cell r="A944" t="str">
            <v>K5069</v>
          </cell>
          <cell r="B944" t="str">
            <v>Jędrzej</v>
          </cell>
          <cell r="C944" t="str">
            <v>KLIMKO</v>
          </cell>
          <cell r="D944" t="str">
            <v>----</v>
          </cell>
          <cell r="E944">
            <v>35156</v>
          </cell>
        </row>
        <row r="945">
          <cell r="A945" t="str">
            <v>K5075</v>
          </cell>
          <cell r="B945" t="str">
            <v>Mateusz</v>
          </cell>
          <cell r="C945" t="str">
            <v>KRUPA</v>
          </cell>
          <cell r="D945" t="str">
            <v>UKSB Volant Mielec</v>
          </cell>
          <cell r="E945">
            <v>36732</v>
          </cell>
        </row>
        <row r="946">
          <cell r="A946" t="str">
            <v>K5084</v>
          </cell>
          <cell r="B946" t="str">
            <v>Agnieszka</v>
          </cell>
          <cell r="C946" t="str">
            <v>KMIECIK</v>
          </cell>
          <cell r="D946" t="str">
            <v>UMKS Junis Szczucin</v>
          </cell>
          <cell r="E946">
            <v>36612</v>
          </cell>
        </row>
        <row r="947">
          <cell r="A947" t="str">
            <v>K5089</v>
          </cell>
          <cell r="B947" t="str">
            <v>Ganna</v>
          </cell>
          <cell r="C947" t="str">
            <v>KOBTSEVA</v>
          </cell>
          <cell r="D947" t="str">
            <v>SKB Suwałki</v>
          </cell>
          <cell r="E947">
            <v>31713</v>
          </cell>
        </row>
        <row r="948">
          <cell r="A948" t="str">
            <v>K5098</v>
          </cell>
          <cell r="B948" t="str">
            <v>Barbara</v>
          </cell>
          <cell r="C948" t="str">
            <v>KOZŁOWSKA</v>
          </cell>
          <cell r="D948" t="str">
            <v>----</v>
          </cell>
          <cell r="E948">
            <v>21480</v>
          </cell>
        </row>
        <row r="949">
          <cell r="A949" t="str">
            <v>K5101</v>
          </cell>
          <cell r="B949" t="str">
            <v>Maciej</v>
          </cell>
          <cell r="C949" t="str">
            <v>KRAKOWSKI</v>
          </cell>
          <cell r="D949" t="str">
            <v>UKS 70 Płock</v>
          </cell>
          <cell r="E949">
            <v>36078</v>
          </cell>
        </row>
        <row r="950">
          <cell r="A950" t="str">
            <v>K5132</v>
          </cell>
          <cell r="B950" t="str">
            <v>Piotr</v>
          </cell>
          <cell r="C950" t="str">
            <v>KRAJEWSKI</v>
          </cell>
          <cell r="D950" t="str">
            <v>UKSB Milenium Warszawa</v>
          </cell>
          <cell r="E950">
            <v>36299</v>
          </cell>
        </row>
        <row r="951">
          <cell r="A951" t="str">
            <v>K5134</v>
          </cell>
          <cell r="B951" t="str">
            <v>Maciej</v>
          </cell>
          <cell r="C951" t="str">
            <v>KLUCZYK</v>
          </cell>
          <cell r="D951" t="str">
            <v>UKS Hubal Białystok</v>
          </cell>
          <cell r="E951">
            <v>37207</v>
          </cell>
        </row>
        <row r="952">
          <cell r="A952" t="str">
            <v>K5163</v>
          </cell>
          <cell r="B952" t="str">
            <v>Piotr</v>
          </cell>
          <cell r="C952" t="str">
            <v>KMIECIŃSKI</v>
          </cell>
          <cell r="D952" t="str">
            <v>KS Wesoła Warszawa</v>
          </cell>
          <cell r="E952">
            <v>36172</v>
          </cell>
        </row>
        <row r="953">
          <cell r="A953" t="str">
            <v>K5164</v>
          </cell>
          <cell r="B953" t="str">
            <v>Konrad</v>
          </cell>
          <cell r="C953" t="str">
            <v>KMIECIŃSKI</v>
          </cell>
          <cell r="D953" t="str">
            <v>KS Wesoła Warszawa</v>
          </cell>
          <cell r="E953">
            <v>37395</v>
          </cell>
        </row>
        <row r="954">
          <cell r="A954" t="str">
            <v>K5166</v>
          </cell>
          <cell r="B954" t="str">
            <v>Zofia</v>
          </cell>
          <cell r="C954" t="str">
            <v>KAŚKIEWICZ</v>
          </cell>
          <cell r="D954" t="str">
            <v>KS Wesoła Warszawa</v>
          </cell>
          <cell r="E954">
            <v>36866</v>
          </cell>
        </row>
        <row r="955">
          <cell r="A955" t="str">
            <v>K5168</v>
          </cell>
          <cell r="B955" t="str">
            <v>Erik</v>
          </cell>
          <cell r="C955" t="str">
            <v>KELLER</v>
          </cell>
          <cell r="D955" t="str">
            <v>KS Match Point Ślęza</v>
          </cell>
          <cell r="E955">
            <v>35260</v>
          </cell>
        </row>
        <row r="956">
          <cell r="A956" t="str">
            <v>K5171</v>
          </cell>
          <cell r="B956" t="str">
            <v>Nikola</v>
          </cell>
          <cell r="C956" t="str">
            <v>KORNACKA</v>
          </cell>
          <cell r="D956" t="str">
            <v>UKS Kometa Sianów</v>
          </cell>
          <cell r="E956">
            <v>36717</v>
          </cell>
        </row>
        <row r="957">
          <cell r="A957" t="str">
            <v>K5172</v>
          </cell>
          <cell r="B957" t="str">
            <v>Martyna</v>
          </cell>
          <cell r="C957" t="str">
            <v>KOWALCZYK</v>
          </cell>
          <cell r="D957" t="str">
            <v>UKS Kometa Sianów</v>
          </cell>
          <cell r="E957">
            <v>38050</v>
          </cell>
        </row>
        <row r="958">
          <cell r="A958" t="str">
            <v>K5173</v>
          </cell>
          <cell r="B958" t="str">
            <v>Patrycja</v>
          </cell>
          <cell r="C958" t="str">
            <v>KUSZMAR</v>
          </cell>
          <cell r="D958" t="str">
            <v>UKS Kometa Sianów</v>
          </cell>
          <cell r="E958">
            <v>37313</v>
          </cell>
        </row>
        <row r="959">
          <cell r="A959" t="str">
            <v>K5176</v>
          </cell>
          <cell r="B959" t="str">
            <v>Andrzej</v>
          </cell>
          <cell r="C959" t="str">
            <v>KARCZEWSKI</v>
          </cell>
          <cell r="D959" t="str">
            <v>----</v>
          </cell>
          <cell r="E959">
            <v>23194</v>
          </cell>
        </row>
        <row r="960">
          <cell r="A960" t="str">
            <v>K5180</v>
          </cell>
          <cell r="B960" t="str">
            <v>Patryk</v>
          </cell>
          <cell r="C960" t="str">
            <v>KORDEK</v>
          </cell>
          <cell r="D960" t="str">
            <v>UKS Aktywna Piątka Przemyśl</v>
          </cell>
          <cell r="E960">
            <v>37169</v>
          </cell>
        </row>
        <row r="961">
          <cell r="A961" t="str">
            <v>K5184</v>
          </cell>
          <cell r="B961" t="str">
            <v>Jakub</v>
          </cell>
          <cell r="C961" t="str">
            <v>KULIŃSKI</v>
          </cell>
          <cell r="D961" t="str">
            <v>UKS Kiko Zamość</v>
          </cell>
          <cell r="E961">
            <v>36787</v>
          </cell>
        </row>
        <row r="962">
          <cell r="A962" t="str">
            <v>K5186</v>
          </cell>
          <cell r="B962" t="str">
            <v>Konrad</v>
          </cell>
          <cell r="C962" t="str">
            <v>KONWALIK</v>
          </cell>
          <cell r="D962" t="str">
            <v>UKS Kiko Zamość</v>
          </cell>
          <cell r="E962">
            <v>36252</v>
          </cell>
        </row>
        <row r="963">
          <cell r="A963" t="str">
            <v>K5189</v>
          </cell>
          <cell r="B963" t="str">
            <v>Bartosz</v>
          </cell>
          <cell r="C963" t="str">
            <v>KUCHARSKI</v>
          </cell>
          <cell r="D963" t="str">
            <v>UKS Kiko Zamość</v>
          </cell>
          <cell r="E963">
            <v>36645</v>
          </cell>
        </row>
        <row r="964">
          <cell r="A964" t="str">
            <v>K5204</v>
          </cell>
          <cell r="B964" t="str">
            <v>Patryk</v>
          </cell>
          <cell r="C964" t="str">
            <v>KRUPCZAK</v>
          </cell>
          <cell r="D964" t="str">
            <v>UKS Aktywna Piątka Przemyśl</v>
          </cell>
          <cell r="E964">
            <v>36774</v>
          </cell>
        </row>
        <row r="965">
          <cell r="A965" t="str">
            <v>K5205</v>
          </cell>
          <cell r="B965" t="str">
            <v>Jakub</v>
          </cell>
          <cell r="C965" t="str">
            <v>KORDEK</v>
          </cell>
          <cell r="D965" t="str">
            <v>UKS Aktywna Piątka Przemyśl</v>
          </cell>
          <cell r="E965">
            <v>36595</v>
          </cell>
        </row>
        <row r="966">
          <cell r="A966" t="str">
            <v>K5206</v>
          </cell>
          <cell r="B966" t="str">
            <v>Klaudia</v>
          </cell>
          <cell r="C966" t="str">
            <v>KORDEK</v>
          </cell>
          <cell r="D966" t="str">
            <v>UKS Aktywna Piątka Przemyśl</v>
          </cell>
          <cell r="E966">
            <v>36195</v>
          </cell>
        </row>
        <row r="967">
          <cell r="A967" t="str">
            <v>K5208</v>
          </cell>
          <cell r="B967" t="str">
            <v>Dominika</v>
          </cell>
          <cell r="C967" t="str">
            <v>KWAŚNIK</v>
          </cell>
          <cell r="D967" t="str">
            <v>----</v>
          </cell>
          <cell r="E967">
            <v>37134</v>
          </cell>
        </row>
        <row r="968">
          <cell r="A968" t="str">
            <v>K5213</v>
          </cell>
          <cell r="B968" t="str">
            <v>Monika</v>
          </cell>
          <cell r="C968" t="str">
            <v>KANIA</v>
          </cell>
          <cell r="D968" t="str">
            <v>UKS Arka Umieszcz</v>
          </cell>
          <cell r="E968">
            <v>37142</v>
          </cell>
        </row>
        <row r="969">
          <cell r="A969" t="str">
            <v>K5221</v>
          </cell>
          <cell r="B969" t="str">
            <v>Dominik</v>
          </cell>
          <cell r="C969" t="str">
            <v>KŁAPUT</v>
          </cell>
          <cell r="D969" t="str">
            <v>UKS Unia Bieruń</v>
          </cell>
          <cell r="E969">
            <v>37706</v>
          </cell>
        </row>
        <row r="970">
          <cell r="A970" t="str">
            <v>K5228</v>
          </cell>
          <cell r="B970" t="str">
            <v>Konrad</v>
          </cell>
          <cell r="C970" t="str">
            <v>KRYSTEK</v>
          </cell>
          <cell r="D970" t="str">
            <v>UKS Orbitek Straszęcin</v>
          </cell>
          <cell r="E970">
            <v>37824</v>
          </cell>
        </row>
        <row r="971">
          <cell r="A971" t="str">
            <v>K5232</v>
          </cell>
          <cell r="B971" t="str">
            <v>Paweł</v>
          </cell>
          <cell r="C971" t="str">
            <v>KIELAR</v>
          </cell>
          <cell r="D971" t="str">
            <v>UKS Orbitek Straszęcin</v>
          </cell>
          <cell r="E971">
            <v>36572</v>
          </cell>
        </row>
        <row r="972">
          <cell r="A972" t="str">
            <v>K5233</v>
          </cell>
          <cell r="B972" t="str">
            <v>Jakub</v>
          </cell>
          <cell r="C972" t="str">
            <v>KUSZA</v>
          </cell>
          <cell r="D972" t="str">
            <v>UKS Orbitek Straszęcin</v>
          </cell>
          <cell r="E972">
            <v>37668</v>
          </cell>
        </row>
        <row r="973">
          <cell r="A973" t="str">
            <v>K5244</v>
          </cell>
          <cell r="B973" t="str">
            <v>Wojciech</v>
          </cell>
          <cell r="C973" t="str">
            <v>KOZIK</v>
          </cell>
          <cell r="D973" t="str">
            <v>UKS Ostrówek</v>
          </cell>
          <cell r="E973">
            <v>32308</v>
          </cell>
        </row>
        <row r="974">
          <cell r="A974" t="str">
            <v>K5245</v>
          </cell>
          <cell r="B974" t="str">
            <v>Agnieszka</v>
          </cell>
          <cell r="C974" t="str">
            <v>KOZIK</v>
          </cell>
          <cell r="D974" t="str">
            <v>UKS Ostrówek</v>
          </cell>
          <cell r="E974">
            <v>32324</v>
          </cell>
        </row>
        <row r="975">
          <cell r="A975" t="str">
            <v>K5246</v>
          </cell>
          <cell r="B975" t="str">
            <v>Daniel</v>
          </cell>
          <cell r="C975" t="str">
            <v>KLIMOWSKI</v>
          </cell>
          <cell r="D975" t="str">
            <v>----</v>
          </cell>
          <cell r="E975">
            <v>35158</v>
          </cell>
        </row>
        <row r="976">
          <cell r="A976" t="str">
            <v>K5248</v>
          </cell>
          <cell r="B976" t="str">
            <v>Magdalena</v>
          </cell>
          <cell r="C976" t="str">
            <v>KOPCZYŃSKA</v>
          </cell>
          <cell r="D976" t="str">
            <v>UKS Kiko Zamość</v>
          </cell>
          <cell r="E976">
            <v>37190</v>
          </cell>
        </row>
        <row r="977">
          <cell r="A977" t="str">
            <v>K5262</v>
          </cell>
          <cell r="B977" t="str">
            <v>Wiktoria</v>
          </cell>
          <cell r="C977" t="str">
            <v>KASPRZAK</v>
          </cell>
          <cell r="D977" t="str">
            <v>UKS Kiko Zamość</v>
          </cell>
          <cell r="E977">
            <v>37061</v>
          </cell>
        </row>
        <row r="978">
          <cell r="A978" t="str">
            <v>K5278</v>
          </cell>
          <cell r="B978" t="str">
            <v>Anna</v>
          </cell>
          <cell r="C978" t="str">
            <v>KAMIŃSKA</v>
          </cell>
          <cell r="D978" t="str">
            <v>----</v>
          </cell>
          <cell r="E978">
            <v>28831</v>
          </cell>
        </row>
        <row r="979">
          <cell r="A979" t="str">
            <v>K5282</v>
          </cell>
          <cell r="B979" t="str">
            <v>Jakub</v>
          </cell>
          <cell r="C979" t="str">
            <v>KOS</v>
          </cell>
          <cell r="D979" t="str">
            <v>UKS 25 Kielce</v>
          </cell>
          <cell r="E979">
            <v>36314</v>
          </cell>
        </row>
        <row r="980">
          <cell r="A980" t="str">
            <v>K5303</v>
          </cell>
          <cell r="B980" t="str">
            <v>Anna</v>
          </cell>
          <cell r="C980" t="str">
            <v>KAŹMIERKOWSKA</v>
          </cell>
          <cell r="D980" t="str">
            <v>----</v>
          </cell>
          <cell r="E980">
            <v>23584</v>
          </cell>
        </row>
        <row r="981">
          <cell r="A981" t="str">
            <v>K5321</v>
          </cell>
          <cell r="B981" t="str">
            <v>Karolina</v>
          </cell>
          <cell r="C981" t="str">
            <v>KOŁODZIEJ</v>
          </cell>
          <cell r="D981" t="str">
            <v>UKS Astra Wrocław</v>
          </cell>
          <cell r="E981">
            <v>34896</v>
          </cell>
        </row>
        <row r="982">
          <cell r="A982" t="str">
            <v>K5322</v>
          </cell>
          <cell r="B982" t="str">
            <v>Piotr</v>
          </cell>
          <cell r="C982" t="str">
            <v>KRZEMIŃSKI</v>
          </cell>
          <cell r="D982" t="str">
            <v>UKS Astra Wrocław</v>
          </cell>
          <cell r="E982">
            <v>37557</v>
          </cell>
        </row>
        <row r="983">
          <cell r="A983" t="str">
            <v>K5323</v>
          </cell>
          <cell r="B983" t="str">
            <v>Wiktor</v>
          </cell>
          <cell r="C983" t="str">
            <v>KOSAŁKA</v>
          </cell>
          <cell r="D983" t="str">
            <v>UKS 25 Kielce</v>
          </cell>
          <cell r="E983">
            <v>36955</v>
          </cell>
        </row>
        <row r="984">
          <cell r="A984" t="str">
            <v>K5333</v>
          </cell>
          <cell r="B984" t="str">
            <v>Małgorzata</v>
          </cell>
          <cell r="C984" t="str">
            <v>KUCAJ</v>
          </cell>
          <cell r="D984" t="str">
            <v>UMKS Dubiecko</v>
          </cell>
          <cell r="E984">
            <v>37113</v>
          </cell>
        </row>
        <row r="985">
          <cell r="A985" t="str">
            <v>K5345</v>
          </cell>
          <cell r="B985" t="str">
            <v>Daniel</v>
          </cell>
          <cell r="C985" t="str">
            <v>KACZMARA</v>
          </cell>
          <cell r="D985" t="str">
            <v>UKS Kiko Zamość</v>
          </cell>
          <cell r="E985">
            <v>36792</v>
          </cell>
        </row>
        <row r="986">
          <cell r="A986" t="str">
            <v>K5346</v>
          </cell>
          <cell r="B986" t="str">
            <v>Daniel</v>
          </cell>
          <cell r="C986" t="str">
            <v>KUCYK</v>
          </cell>
          <cell r="D986" t="str">
            <v>UKS Kiko Zamość</v>
          </cell>
          <cell r="E986">
            <v>36914</v>
          </cell>
        </row>
        <row r="987">
          <cell r="A987" t="str">
            <v>K5367</v>
          </cell>
          <cell r="B987" t="str">
            <v>Jakub</v>
          </cell>
          <cell r="C987" t="str">
            <v>KOT</v>
          </cell>
          <cell r="D987" t="str">
            <v>UKS Ostrówek</v>
          </cell>
          <cell r="E987">
            <v>37005</v>
          </cell>
        </row>
        <row r="988">
          <cell r="A988" t="str">
            <v>K5368</v>
          </cell>
          <cell r="B988" t="str">
            <v>Alicja</v>
          </cell>
          <cell r="C988" t="str">
            <v>KOT</v>
          </cell>
          <cell r="D988" t="str">
            <v>UKS Ostrówek</v>
          </cell>
          <cell r="E988">
            <v>37223</v>
          </cell>
        </row>
        <row r="989">
          <cell r="A989" t="str">
            <v>K5377</v>
          </cell>
          <cell r="B989" t="str">
            <v>Filip</v>
          </cell>
          <cell r="C989" t="str">
            <v>KARLIKOWSKI</v>
          </cell>
          <cell r="D989" t="str">
            <v>MKS Orlicz Suchedniów</v>
          </cell>
          <cell r="E989">
            <v>36685</v>
          </cell>
        </row>
        <row r="990">
          <cell r="A990" t="str">
            <v>K5387</v>
          </cell>
          <cell r="B990" t="str">
            <v>Klaudia</v>
          </cell>
          <cell r="C990" t="str">
            <v>KUSIAK</v>
          </cell>
          <cell r="D990" t="str">
            <v>UKS Orliki Ropica Polska</v>
          </cell>
          <cell r="E990">
            <v>36650</v>
          </cell>
        </row>
        <row r="991">
          <cell r="A991" t="str">
            <v>K5394</v>
          </cell>
          <cell r="B991" t="str">
            <v>Jakub</v>
          </cell>
          <cell r="C991" t="str">
            <v>KIERZKOWSKI</v>
          </cell>
          <cell r="D991" t="str">
            <v>UKS 70 Płock</v>
          </cell>
          <cell r="E991">
            <v>36880</v>
          </cell>
        </row>
        <row r="992">
          <cell r="A992" t="str">
            <v>K5399</v>
          </cell>
          <cell r="B992" t="str">
            <v>Klaudia</v>
          </cell>
          <cell r="C992" t="str">
            <v>KOSOBUCKA</v>
          </cell>
          <cell r="D992" t="str">
            <v>PMKS Chrobry Piotrowice</v>
          </cell>
          <cell r="E992">
            <v>35315</v>
          </cell>
        </row>
        <row r="993">
          <cell r="A993" t="str">
            <v>K5403</v>
          </cell>
          <cell r="B993" t="str">
            <v>Joanna</v>
          </cell>
          <cell r="C993" t="str">
            <v>KOSZEWSKA</v>
          </cell>
          <cell r="D993" t="str">
            <v>KKS Warmia Olsztyn</v>
          </cell>
          <cell r="E993">
            <v>37343</v>
          </cell>
        </row>
        <row r="994">
          <cell r="A994" t="str">
            <v>K5409</v>
          </cell>
          <cell r="B994" t="str">
            <v>Michał</v>
          </cell>
          <cell r="C994" t="str">
            <v>KANIA</v>
          </cell>
          <cell r="D994" t="str">
            <v>BKS Kolejarz Katowice</v>
          </cell>
          <cell r="E994">
            <v>36607</v>
          </cell>
        </row>
        <row r="995">
          <cell r="A995" t="str">
            <v>K5410</v>
          </cell>
          <cell r="B995" t="str">
            <v>Harald</v>
          </cell>
          <cell r="C995" t="str">
            <v>KANIA</v>
          </cell>
          <cell r="D995" t="str">
            <v>BKS Kolejarz Katowice</v>
          </cell>
          <cell r="E995">
            <v>24349</v>
          </cell>
        </row>
        <row r="996">
          <cell r="A996" t="str">
            <v>K5417</v>
          </cell>
          <cell r="B996" t="str">
            <v>Anna</v>
          </cell>
          <cell r="C996" t="str">
            <v>KOCZUR</v>
          </cell>
          <cell r="D996" t="str">
            <v>----</v>
          </cell>
          <cell r="E996">
            <v>25735</v>
          </cell>
        </row>
        <row r="997">
          <cell r="A997" t="str">
            <v>K5429</v>
          </cell>
          <cell r="B997" t="str">
            <v>Aleksandra</v>
          </cell>
          <cell r="C997" t="str">
            <v>KONIECZNA</v>
          </cell>
          <cell r="D997" t="str">
            <v>UKS Ząbkowice Dąbrowa Górn.</v>
          </cell>
          <cell r="E997">
            <v>36524</v>
          </cell>
        </row>
        <row r="998">
          <cell r="A998" t="str">
            <v>K5440</v>
          </cell>
          <cell r="B998" t="str">
            <v>Wiktor</v>
          </cell>
          <cell r="C998" t="str">
            <v>KOZIEŁ</v>
          </cell>
          <cell r="D998" t="str">
            <v>ULKS Łączna</v>
          </cell>
          <cell r="E998">
            <v>36210</v>
          </cell>
        </row>
        <row r="999">
          <cell r="A999" t="str">
            <v>K5446</v>
          </cell>
          <cell r="B999" t="str">
            <v>Bartłomiej</v>
          </cell>
          <cell r="C999" t="str">
            <v>KUCHARCZYK</v>
          </cell>
          <cell r="D999" t="str">
            <v>UKSOSIR Badminton Sławno</v>
          </cell>
          <cell r="E999">
            <v>36588</v>
          </cell>
        </row>
        <row r="1000">
          <cell r="A1000" t="str">
            <v>K5461</v>
          </cell>
          <cell r="B1000" t="str">
            <v>Joanna</v>
          </cell>
          <cell r="C1000" t="str">
            <v>KOSARZYCKA</v>
          </cell>
          <cell r="D1000" t="str">
            <v>MKB Lednik Miastko</v>
          </cell>
          <cell r="E1000">
            <v>37442</v>
          </cell>
        </row>
        <row r="1001">
          <cell r="A1001" t="str">
            <v>K5470</v>
          </cell>
          <cell r="B1001" t="str">
            <v>Maciej</v>
          </cell>
          <cell r="C1001" t="str">
            <v>KUSZTELAK</v>
          </cell>
          <cell r="D1001" t="str">
            <v>KS Chojnik Jelenia Góra</v>
          </cell>
          <cell r="E1001">
            <v>36311</v>
          </cell>
        </row>
        <row r="1002">
          <cell r="A1002" t="str">
            <v>K5476</v>
          </cell>
          <cell r="B1002" t="str">
            <v>Marcin</v>
          </cell>
          <cell r="C1002" t="str">
            <v>KARBOWY</v>
          </cell>
          <cell r="D1002" t="str">
            <v>UKS Iskra Sarbice</v>
          </cell>
          <cell r="E1002">
            <v>37344</v>
          </cell>
        </row>
        <row r="1003">
          <cell r="A1003" t="str">
            <v>K5505</v>
          </cell>
          <cell r="B1003" t="str">
            <v>Maciej</v>
          </cell>
          <cell r="C1003" t="str">
            <v>KRUSZYŃSKI</v>
          </cell>
          <cell r="D1003" t="str">
            <v>ZKB Maced Polanów</v>
          </cell>
          <cell r="E1003">
            <v>37447</v>
          </cell>
        </row>
        <row r="1004">
          <cell r="A1004" t="str">
            <v>K5510</v>
          </cell>
          <cell r="B1004" t="str">
            <v>Sławomir</v>
          </cell>
          <cell r="C1004" t="str">
            <v>KOWALSKI</v>
          </cell>
          <cell r="D1004" t="str">
            <v>KS Chojnik Jelenia Góra</v>
          </cell>
          <cell r="E1004">
            <v>26046</v>
          </cell>
        </row>
        <row r="1005">
          <cell r="A1005" t="str">
            <v>K5516</v>
          </cell>
          <cell r="B1005" t="str">
            <v>Aleksander</v>
          </cell>
          <cell r="C1005" t="str">
            <v>KOZŁOWSKI</v>
          </cell>
          <cell r="D1005" t="str">
            <v>ŚKB Harcownik Warszawa</v>
          </cell>
          <cell r="E1005">
            <v>36352</v>
          </cell>
        </row>
        <row r="1006">
          <cell r="A1006" t="str">
            <v>K5548</v>
          </cell>
          <cell r="B1006" t="str">
            <v>Zuzanna</v>
          </cell>
          <cell r="C1006" t="str">
            <v>KONIECZNA</v>
          </cell>
          <cell r="D1006" t="str">
            <v>AZSAGH Kraków</v>
          </cell>
          <cell r="E1006">
            <v>37489</v>
          </cell>
        </row>
        <row r="1007">
          <cell r="A1007" t="str">
            <v>K5549</v>
          </cell>
          <cell r="B1007" t="str">
            <v>Julia</v>
          </cell>
          <cell r="C1007" t="str">
            <v>KULIK</v>
          </cell>
          <cell r="D1007" t="str">
            <v>AZSAGH Kraków</v>
          </cell>
          <cell r="E1007">
            <v>37294</v>
          </cell>
        </row>
        <row r="1008">
          <cell r="A1008" t="str">
            <v>K5561</v>
          </cell>
          <cell r="B1008" t="str">
            <v>Konrad</v>
          </cell>
          <cell r="C1008" t="str">
            <v>KRUSZAKIN</v>
          </cell>
          <cell r="D1008" t="str">
            <v>KS Stal Sulęcin</v>
          </cell>
          <cell r="E1008">
            <v>34093</v>
          </cell>
        </row>
        <row r="1009">
          <cell r="A1009" t="str">
            <v>K5563</v>
          </cell>
          <cell r="B1009" t="str">
            <v>Dawid</v>
          </cell>
          <cell r="C1009" t="str">
            <v>KLUK</v>
          </cell>
          <cell r="D1009" t="str">
            <v>UKS Orliki Ropica Polska</v>
          </cell>
          <cell r="E1009">
            <v>37407</v>
          </cell>
        </row>
        <row r="1010">
          <cell r="A1010" t="str">
            <v>K5579</v>
          </cell>
          <cell r="B1010" t="str">
            <v>Maja</v>
          </cell>
          <cell r="C1010" t="str">
            <v>KRUKOWSKA</v>
          </cell>
          <cell r="D1010" t="str">
            <v>UKS Kiko Zamość</v>
          </cell>
          <cell r="E1010">
            <v>37090</v>
          </cell>
        </row>
        <row r="1011">
          <cell r="A1011" t="str">
            <v>K5581</v>
          </cell>
          <cell r="B1011" t="str">
            <v>Ilona</v>
          </cell>
          <cell r="C1011" t="str">
            <v>KUPREWICZ</v>
          </cell>
          <cell r="D1011" t="str">
            <v>SKB Suwałki</v>
          </cell>
          <cell r="E1011">
            <v>36729</v>
          </cell>
        </row>
        <row r="1012">
          <cell r="A1012" t="str">
            <v>K5598</v>
          </cell>
          <cell r="B1012" t="str">
            <v>Eliza</v>
          </cell>
          <cell r="C1012" t="str">
            <v>KWIATKOWSKA</v>
          </cell>
          <cell r="D1012" t="str">
            <v>STB Energia Lubliniec</v>
          </cell>
          <cell r="E1012">
            <v>37632</v>
          </cell>
        </row>
        <row r="1013">
          <cell r="A1013" t="str">
            <v>K5600</v>
          </cell>
          <cell r="B1013" t="str">
            <v>Gabriela</v>
          </cell>
          <cell r="C1013" t="str">
            <v>KUŁAKOWSKA</v>
          </cell>
          <cell r="D1013" t="str">
            <v>UKS Hubal Białystok</v>
          </cell>
          <cell r="E1013">
            <v>37258</v>
          </cell>
        </row>
        <row r="1014">
          <cell r="A1014" t="str">
            <v>K5618</v>
          </cell>
          <cell r="B1014" t="str">
            <v>Marcin</v>
          </cell>
          <cell r="C1014" t="str">
            <v>KRAWCZYK</v>
          </cell>
          <cell r="D1014" t="str">
            <v>ŚKB Harcownik Warszawa</v>
          </cell>
          <cell r="E1014">
            <v>33422</v>
          </cell>
        </row>
        <row r="1015">
          <cell r="A1015" t="str">
            <v>K5621</v>
          </cell>
          <cell r="B1015" t="str">
            <v>Karol</v>
          </cell>
          <cell r="C1015" t="str">
            <v>KRUŻYŃSKI</v>
          </cell>
          <cell r="D1015" t="str">
            <v>UKS 70 Płock</v>
          </cell>
          <cell r="E1015">
            <v>37485</v>
          </cell>
        </row>
        <row r="1016">
          <cell r="A1016" t="str">
            <v>K5622</v>
          </cell>
          <cell r="B1016" t="str">
            <v>Kamila</v>
          </cell>
          <cell r="C1016" t="str">
            <v>KRÓL</v>
          </cell>
          <cell r="D1016" t="str">
            <v>----</v>
          </cell>
          <cell r="E1016">
            <v>37285</v>
          </cell>
        </row>
        <row r="1017">
          <cell r="A1017" t="str">
            <v>K5631</v>
          </cell>
          <cell r="B1017" t="str">
            <v>Sara</v>
          </cell>
          <cell r="C1017" t="str">
            <v>KACZMARZYK</v>
          </cell>
          <cell r="D1017" t="str">
            <v>UKS Jagiellonka Medyka</v>
          </cell>
          <cell r="E1017">
            <v>36979</v>
          </cell>
        </row>
        <row r="1018">
          <cell r="A1018" t="str">
            <v>K5636</v>
          </cell>
          <cell r="B1018" t="str">
            <v>Norbert</v>
          </cell>
          <cell r="C1018" t="str">
            <v>KAŁWIŃSKI</v>
          </cell>
          <cell r="D1018" t="str">
            <v>----</v>
          </cell>
          <cell r="E1018">
            <v>36626</v>
          </cell>
        </row>
        <row r="1019">
          <cell r="A1019" t="str">
            <v>K5652</v>
          </cell>
          <cell r="B1019" t="str">
            <v>Wiktoria</v>
          </cell>
          <cell r="C1019" t="str">
            <v>KLIMEK</v>
          </cell>
          <cell r="D1019" t="str">
            <v>PMKS Chrobry Piotrowice</v>
          </cell>
          <cell r="E1019">
            <v>37199</v>
          </cell>
        </row>
        <row r="1020">
          <cell r="A1020" t="str">
            <v>K5653</v>
          </cell>
          <cell r="B1020" t="str">
            <v>Łukasz</v>
          </cell>
          <cell r="C1020" t="str">
            <v>KOPUT</v>
          </cell>
          <cell r="D1020" t="str">
            <v>PMKS Chrobry Piotrowice</v>
          </cell>
          <cell r="E1020">
            <v>36929</v>
          </cell>
        </row>
        <row r="1021">
          <cell r="A1021" t="str">
            <v>K5656</v>
          </cell>
          <cell r="B1021" t="str">
            <v>Joanna</v>
          </cell>
          <cell r="C1021" t="str">
            <v>KUKLIŃSKA</v>
          </cell>
          <cell r="D1021" t="str">
            <v>UKSB Volant Mielec</v>
          </cell>
          <cell r="E1021">
            <v>36526</v>
          </cell>
        </row>
        <row r="1022">
          <cell r="A1022" t="str">
            <v>K5658</v>
          </cell>
          <cell r="B1022" t="str">
            <v>Bartosz</v>
          </cell>
          <cell r="C1022" t="str">
            <v>KORYCKI</v>
          </cell>
          <cell r="D1022" t="str">
            <v>LUKS Krokus Góralice</v>
          </cell>
          <cell r="E1022">
            <v>37147</v>
          </cell>
        </row>
        <row r="1023">
          <cell r="A1023" t="str">
            <v>K5667</v>
          </cell>
          <cell r="B1023" t="str">
            <v>Nikolas</v>
          </cell>
          <cell r="C1023" t="str">
            <v>KULA</v>
          </cell>
          <cell r="D1023" t="str">
            <v>----</v>
          </cell>
          <cell r="E1023">
            <v>37598</v>
          </cell>
        </row>
        <row r="1024">
          <cell r="A1024" t="str">
            <v>K5670</v>
          </cell>
          <cell r="B1024" t="str">
            <v>Michał</v>
          </cell>
          <cell r="C1024" t="str">
            <v>KOWYNIA</v>
          </cell>
          <cell r="D1024" t="str">
            <v>UKS Ząbkowice Dąbrowa Górn.</v>
          </cell>
          <cell r="E1024">
            <v>37078</v>
          </cell>
        </row>
        <row r="1025">
          <cell r="A1025" t="str">
            <v>K5703</v>
          </cell>
          <cell r="B1025" t="str">
            <v>Rafał</v>
          </cell>
          <cell r="C1025" t="str">
            <v>KOT</v>
          </cell>
          <cell r="D1025" t="str">
            <v>UKS Ostrówek</v>
          </cell>
          <cell r="E1025">
            <v>36150</v>
          </cell>
        </row>
        <row r="1026">
          <cell r="A1026" t="str">
            <v>K5706</v>
          </cell>
          <cell r="B1026" t="str">
            <v>Anna</v>
          </cell>
          <cell r="C1026" t="str">
            <v>KUBIAK</v>
          </cell>
          <cell r="D1026" t="str">
            <v>----</v>
          </cell>
          <cell r="E1026">
            <v>28825</v>
          </cell>
        </row>
        <row r="1027">
          <cell r="A1027" t="str">
            <v>K5712</v>
          </cell>
          <cell r="B1027" t="str">
            <v>Ryszard</v>
          </cell>
          <cell r="C1027" t="str">
            <v>KUBIAK</v>
          </cell>
          <cell r="D1027" t="str">
            <v>----</v>
          </cell>
          <cell r="E1027">
            <v>19976</v>
          </cell>
        </row>
        <row r="1028">
          <cell r="A1028" t="str">
            <v>K5713</v>
          </cell>
          <cell r="B1028" t="str">
            <v>Tomasz</v>
          </cell>
          <cell r="C1028" t="str">
            <v>KUŚMIEREK</v>
          </cell>
          <cell r="D1028" t="str">
            <v>----</v>
          </cell>
          <cell r="E1028">
            <v>21934</v>
          </cell>
        </row>
        <row r="1029">
          <cell r="A1029" t="str">
            <v>K5719</v>
          </cell>
          <cell r="B1029" t="str">
            <v>Izabela</v>
          </cell>
          <cell r="C1029" t="str">
            <v>KLIS</v>
          </cell>
          <cell r="D1029" t="str">
            <v>LUKS Badminton Choroszcz</v>
          </cell>
          <cell r="E1029">
            <v>37317</v>
          </cell>
        </row>
        <row r="1030">
          <cell r="A1030" t="str">
            <v>K5722</v>
          </cell>
          <cell r="B1030" t="str">
            <v>Sebastian</v>
          </cell>
          <cell r="C1030" t="str">
            <v>KUZIOŁA</v>
          </cell>
          <cell r="D1030" t="str">
            <v>----</v>
          </cell>
          <cell r="E1030">
            <v>35993</v>
          </cell>
        </row>
        <row r="1031">
          <cell r="A1031" t="str">
            <v>K5733</v>
          </cell>
          <cell r="B1031" t="str">
            <v>Paulina</v>
          </cell>
          <cell r="C1031" t="str">
            <v>KARSKA</v>
          </cell>
          <cell r="D1031" t="str">
            <v>UKS Lotka Łódź</v>
          </cell>
          <cell r="E1031">
            <v>37024</v>
          </cell>
        </row>
        <row r="1032">
          <cell r="A1032" t="str">
            <v>K5743</v>
          </cell>
          <cell r="B1032" t="str">
            <v>Weronika</v>
          </cell>
          <cell r="C1032" t="str">
            <v>KAPUŚNIAK</v>
          </cell>
          <cell r="D1032" t="str">
            <v>UKS Kiko Zamość</v>
          </cell>
          <cell r="E1032">
            <v>37526</v>
          </cell>
        </row>
        <row r="1033">
          <cell r="A1033" t="str">
            <v>K5744</v>
          </cell>
          <cell r="B1033" t="str">
            <v>Magdalena</v>
          </cell>
          <cell r="C1033" t="str">
            <v>KASPERSKA</v>
          </cell>
          <cell r="D1033" t="str">
            <v>UKS Kiko Zamość</v>
          </cell>
          <cell r="E1033">
            <v>37305</v>
          </cell>
        </row>
        <row r="1034">
          <cell r="A1034" t="str">
            <v>K5745</v>
          </cell>
          <cell r="B1034" t="str">
            <v>Dominika</v>
          </cell>
          <cell r="C1034" t="str">
            <v>KOZŁOWSKA</v>
          </cell>
          <cell r="D1034" t="str">
            <v>UKS Kiko Zamość</v>
          </cell>
          <cell r="E1034">
            <v>37443</v>
          </cell>
        </row>
        <row r="1035">
          <cell r="A1035" t="str">
            <v>K5746</v>
          </cell>
          <cell r="B1035" t="str">
            <v>Wiktoria</v>
          </cell>
          <cell r="C1035" t="str">
            <v>KUPIEC</v>
          </cell>
          <cell r="D1035" t="str">
            <v>UKS Kiko Zamość</v>
          </cell>
          <cell r="E1035">
            <v>37558</v>
          </cell>
        </row>
        <row r="1036">
          <cell r="A1036" t="str">
            <v>K5756</v>
          </cell>
          <cell r="B1036" t="str">
            <v>Piotr</v>
          </cell>
          <cell r="C1036" t="str">
            <v>KANIUK</v>
          </cell>
          <cell r="D1036" t="str">
            <v>UKS Kiko Zamość</v>
          </cell>
          <cell r="E1036">
            <v>37375</v>
          </cell>
        </row>
        <row r="1037">
          <cell r="A1037" t="str">
            <v>K5757</v>
          </cell>
          <cell r="B1037" t="str">
            <v>Adam</v>
          </cell>
          <cell r="C1037" t="str">
            <v>KASPRZAK</v>
          </cell>
          <cell r="D1037" t="str">
            <v>UKS Kiko Zamość</v>
          </cell>
          <cell r="E1037">
            <v>37466</v>
          </cell>
        </row>
        <row r="1038">
          <cell r="A1038" t="str">
            <v>K5768</v>
          </cell>
          <cell r="B1038" t="str">
            <v>Jakub</v>
          </cell>
          <cell r="C1038" t="str">
            <v>KORGA</v>
          </cell>
          <cell r="D1038" t="str">
            <v>UKS Kiko Zamość</v>
          </cell>
          <cell r="E1038">
            <v>37425</v>
          </cell>
        </row>
        <row r="1039">
          <cell r="A1039" t="str">
            <v>K5777</v>
          </cell>
          <cell r="B1039" t="str">
            <v>Tomasz</v>
          </cell>
          <cell r="C1039" t="str">
            <v>KORYL</v>
          </cell>
          <cell r="D1039" t="str">
            <v>----</v>
          </cell>
          <cell r="E1039">
            <v>27980</v>
          </cell>
        </row>
        <row r="1040">
          <cell r="A1040" t="str">
            <v>K5780</v>
          </cell>
          <cell r="B1040" t="str">
            <v>Klaudia</v>
          </cell>
          <cell r="C1040" t="str">
            <v>KOSTRZYCKA</v>
          </cell>
          <cell r="D1040" t="str">
            <v>MKS Stal Nowa Dęba</v>
          </cell>
          <cell r="E1040">
            <v>37494</v>
          </cell>
        </row>
        <row r="1041">
          <cell r="A1041" t="str">
            <v>K5788</v>
          </cell>
          <cell r="B1041" t="str">
            <v>Oskar</v>
          </cell>
          <cell r="C1041" t="str">
            <v>KUDROŃ</v>
          </cell>
          <cell r="D1041" t="str">
            <v>UKS Orbitek Straszęcin</v>
          </cell>
          <cell r="E1041">
            <v>37854</v>
          </cell>
        </row>
        <row r="1042">
          <cell r="A1042" t="str">
            <v>K5815</v>
          </cell>
          <cell r="B1042" t="str">
            <v>Wojciech</v>
          </cell>
          <cell r="C1042" t="str">
            <v>KAMIŃSKI</v>
          </cell>
          <cell r="D1042" t="str">
            <v>MMKS Gdańsk</v>
          </cell>
          <cell r="E1042">
            <v>37728</v>
          </cell>
        </row>
        <row r="1043">
          <cell r="A1043" t="str">
            <v>K5820</v>
          </cell>
          <cell r="B1043" t="str">
            <v>Małgorzata</v>
          </cell>
          <cell r="C1043" t="str">
            <v>KUBLIN</v>
          </cell>
          <cell r="D1043" t="str">
            <v>UKSB Milenium Warszawa</v>
          </cell>
          <cell r="E1043">
            <v>37730</v>
          </cell>
        </row>
        <row r="1044">
          <cell r="A1044" t="str">
            <v>K5825</v>
          </cell>
          <cell r="B1044" t="str">
            <v>Adam</v>
          </cell>
          <cell r="C1044" t="str">
            <v>KEKLAK</v>
          </cell>
          <cell r="D1044" t="str">
            <v>KS Stal Sulęcin</v>
          </cell>
          <cell r="E1044">
            <v>36942</v>
          </cell>
        </row>
        <row r="1045">
          <cell r="A1045" t="str">
            <v>K5826</v>
          </cell>
          <cell r="B1045" t="str">
            <v>Ines</v>
          </cell>
          <cell r="C1045" t="str">
            <v>KSIĄŻYK</v>
          </cell>
          <cell r="D1045" t="str">
            <v>KS Stal Sulęcin</v>
          </cell>
          <cell r="E1045">
            <v>36853</v>
          </cell>
        </row>
        <row r="1046">
          <cell r="A1046" t="str">
            <v>K5833</v>
          </cell>
          <cell r="B1046" t="str">
            <v>Natan</v>
          </cell>
          <cell r="C1046" t="str">
            <v>KUBAS</v>
          </cell>
          <cell r="D1046" t="str">
            <v>UKS Hubal Białystok</v>
          </cell>
          <cell r="E1046">
            <v>37644</v>
          </cell>
        </row>
        <row r="1047">
          <cell r="A1047" t="str">
            <v>K5841</v>
          </cell>
          <cell r="B1047" t="str">
            <v>Martyna</v>
          </cell>
          <cell r="C1047" t="str">
            <v>KONICKA</v>
          </cell>
          <cell r="D1047" t="str">
            <v>SLKS Tramp Orneta</v>
          </cell>
          <cell r="E1047">
            <v>37228</v>
          </cell>
        </row>
        <row r="1048">
          <cell r="A1048" t="str">
            <v>K5843</v>
          </cell>
          <cell r="B1048" t="str">
            <v>Aleksandra</v>
          </cell>
          <cell r="C1048" t="str">
            <v>KACZMAREK</v>
          </cell>
          <cell r="D1048" t="str">
            <v>SLKS Tramp Orneta</v>
          </cell>
          <cell r="E1048">
            <v>37112</v>
          </cell>
        </row>
        <row r="1049">
          <cell r="A1049" t="str">
            <v>K5858</v>
          </cell>
          <cell r="B1049" t="str">
            <v>Alan</v>
          </cell>
          <cell r="C1049" t="str">
            <v>KRAJNA</v>
          </cell>
          <cell r="D1049" t="str">
            <v>----</v>
          </cell>
          <cell r="E1049">
            <v>36952</v>
          </cell>
        </row>
        <row r="1050">
          <cell r="A1050" t="str">
            <v>K5866</v>
          </cell>
          <cell r="B1050" t="str">
            <v>Marta</v>
          </cell>
          <cell r="C1050" t="str">
            <v>KUBIAK</v>
          </cell>
          <cell r="D1050" t="str">
            <v>AZSOŚ Łódź</v>
          </cell>
          <cell r="E1050">
            <v>35774</v>
          </cell>
        </row>
        <row r="1051">
          <cell r="A1051" t="str">
            <v>K5867</v>
          </cell>
          <cell r="B1051" t="str">
            <v>Ida</v>
          </cell>
          <cell r="C1051" t="str">
            <v>KRZYWICKA</v>
          </cell>
          <cell r="D1051" t="str">
            <v>MMKS Gdańsk</v>
          </cell>
          <cell r="E1051">
            <v>38022</v>
          </cell>
        </row>
        <row r="1052">
          <cell r="A1052" t="str">
            <v>K5868</v>
          </cell>
          <cell r="B1052" t="str">
            <v>Piotr</v>
          </cell>
          <cell r="C1052" t="str">
            <v>KLIMCZAK</v>
          </cell>
          <cell r="D1052" t="str">
            <v>UKS 25 Kielce</v>
          </cell>
          <cell r="E1052">
            <v>36314</v>
          </cell>
        </row>
        <row r="1053">
          <cell r="A1053" t="str">
            <v>K5869</v>
          </cell>
          <cell r="B1053" t="str">
            <v>Szymon</v>
          </cell>
          <cell r="C1053" t="str">
            <v>KALLAS</v>
          </cell>
          <cell r="D1053" t="str">
            <v>MMKS Gdańsk</v>
          </cell>
          <cell r="E1053">
            <v>38296</v>
          </cell>
        </row>
        <row r="1054">
          <cell r="A1054" t="str">
            <v>K5870</v>
          </cell>
          <cell r="B1054" t="str">
            <v>Natalia</v>
          </cell>
          <cell r="C1054" t="str">
            <v>KASZEWSKA</v>
          </cell>
          <cell r="D1054" t="str">
            <v>ULKS U-2 Lotka Bytów</v>
          </cell>
          <cell r="E1054">
            <v>37479</v>
          </cell>
        </row>
        <row r="1055">
          <cell r="A1055" t="str">
            <v>L  03</v>
          </cell>
          <cell r="B1055" t="str">
            <v>Paweł</v>
          </cell>
          <cell r="C1055" t="str">
            <v>LENKIEWICZ</v>
          </cell>
          <cell r="D1055" t="str">
            <v>LUKS Badminton Choroszcz</v>
          </cell>
          <cell r="E1055">
            <v>30378</v>
          </cell>
        </row>
        <row r="1056">
          <cell r="A1056" t="str">
            <v>L0354</v>
          </cell>
          <cell r="B1056" t="str">
            <v>Tomasz</v>
          </cell>
          <cell r="C1056" t="str">
            <v>LIPSKI</v>
          </cell>
          <cell r="D1056" t="str">
            <v>ŚKB Harcownik Warszawa</v>
          </cell>
          <cell r="E1056">
            <v>29458</v>
          </cell>
        </row>
        <row r="1057">
          <cell r="A1057" t="str">
            <v>L0527</v>
          </cell>
          <cell r="B1057" t="str">
            <v>Ryszard</v>
          </cell>
          <cell r="C1057" t="str">
            <v>LACHMAN</v>
          </cell>
          <cell r="D1057" t="str">
            <v>----</v>
          </cell>
          <cell r="E1057">
            <v>12877</v>
          </cell>
        </row>
        <row r="1058">
          <cell r="A1058" t="str">
            <v>L0571</v>
          </cell>
          <cell r="B1058" t="str">
            <v>Ewa</v>
          </cell>
          <cell r="C1058" t="str">
            <v>LESIUK</v>
          </cell>
          <cell r="D1058" t="str">
            <v>----</v>
          </cell>
          <cell r="E1058">
            <v>29405</v>
          </cell>
        </row>
        <row r="1059">
          <cell r="A1059" t="str">
            <v>L0702</v>
          </cell>
          <cell r="B1059" t="str">
            <v>Agata</v>
          </cell>
          <cell r="C1059" t="str">
            <v>LIPOWSKA</v>
          </cell>
          <cell r="D1059" t="str">
            <v>AZSWAT Warszawa</v>
          </cell>
          <cell r="E1059">
            <v>27855</v>
          </cell>
        </row>
        <row r="1060">
          <cell r="A1060" t="str">
            <v>L1461</v>
          </cell>
          <cell r="B1060" t="str">
            <v>Krzysztof</v>
          </cell>
          <cell r="C1060" t="str">
            <v>LATAWSKI</v>
          </cell>
          <cell r="D1060" t="str">
            <v>----</v>
          </cell>
          <cell r="E1060">
            <v>20571</v>
          </cell>
        </row>
        <row r="1061">
          <cell r="A1061" t="str">
            <v>L2035</v>
          </cell>
          <cell r="B1061" t="str">
            <v>Jakub</v>
          </cell>
          <cell r="C1061" t="str">
            <v>LANG</v>
          </cell>
          <cell r="D1061" t="str">
            <v>AZSWAT Warszawa</v>
          </cell>
          <cell r="E1061">
            <v>33253</v>
          </cell>
        </row>
        <row r="1062">
          <cell r="A1062" t="str">
            <v>L2125</v>
          </cell>
          <cell r="B1062" t="str">
            <v>Wojciech</v>
          </cell>
          <cell r="C1062" t="str">
            <v>LENARTOWICZ</v>
          </cell>
          <cell r="D1062" t="str">
            <v>LKS Technik Głubczyce</v>
          </cell>
          <cell r="E1062">
            <v>32986</v>
          </cell>
        </row>
        <row r="1063">
          <cell r="A1063" t="str">
            <v>L2865</v>
          </cell>
          <cell r="B1063" t="str">
            <v>Filip</v>
          </cell>
          <cell r="C1063" t="str">
            <v>LOTARSKI</v>
          </cell>
          <cell r="D1063" t="str">
            <v>KKS Warmia Olsztyn</v>
          </cell>
          <cell r="E1063">
            <v>35385</v>
          </cell>
        </row>
        <row r="1064">
          <cell r="A1064" t="str">
            <v>L2986</v>
          </cell>
          <cell r="B1064" t="str">
            <v>Karolina</v>
          </cell>
          <cell r="C1064" t="str">
            <v>LEONIUK</v>
          </cell>
          <cell r="D1064" t="str">
            <v>MKB Lednik Miastko</v>
          </cell>
          <cell r="E1064">
            <v>34888</v>
          </cell>
        </row>
        <row r="1065">
          <cell r="A1065" t="str">
            <v>L3032</v>
          </cell>
          <cell r="B1065" t="str">
            <v>Kacper</v>
          </cell>
          <cell r="C1065" t="str">
            <v>LOTARSKI</v>
          </cell>
          <cell r="D1065" t="str">
            <v>KKS Warmia Olsztyn</v>
          </cell>
          <cell r="E1065">
            <v>34554</v>
          </cell>
        </row>
        <row r="1066">
          <cell r="A1066" t="str">
            <v>L3105</v>
          </cell>
          <cell r="B1066" t="str">
            <v>Marcin</v>
          </cell>
          <cell r="C1066" t="str">
            <v>LIPOWSKI</v>
          </cell>
          <cell r="D1066" t="str">
            <v>AZSWAT Warszawa</v>
          </cell>
          <cell r="E1066">
            <v>27615</v>
          </cell>
        </row>
        <row r="1067">
          <cell r="A1067" t="str">
            <v>L3116</v>
          </cell>
          <cell r="B1067" t="str">
            <v>Justyna</v>
          </cell>
          <cell r="C1067" t="str">
            <v>LENCZEWSKA</v>
          </cell>
          <cell r="D1067" t="str">
            <v>UKS Hubal Białystok</v>
          </cell>
          <cell r="E1067">
            <v>35100</v>
          </cell>
        </row>
        <row r="1068">
          <cell r="A1068" t="str">
            <v>L3415</v>
          </cell>
          <cell r="B1068" t="str">
            <v>Paweł</v>
          </cell>
          <cell r="C1068" t="str">
            <v>LEWANDOWSKI</v>
          </cell>
          <cell r="D1068" t="str">
            <v>UKS Kometa Sianów</v>
          </cell>
          <cell r="E1068">
            <v>35686</v>
          </cell>
        </row>
        <row r="1069">
          <cell r="A1069" t="str">
            <v>L3425</v>
          </cell>
          <cell r="B1069" t="str">
            <v>Piotr</v>
          </cell>
          <cell r="C1069" t="str">
            <v>LIPIŃSKI</v>
          </cell>
          <cell r="D1069" t="str">
            <v>----</v>
          </cell>
          <cell r="E1069">
            <v>23208</v>
          </cell>
        </row>
        <row r="1070">
          <cell r="A1070" t="str">
            <v>L3566</v>
          </cell>
          <cell r="B1070" t="str">
            <v>Paweł</v>
          </cell>
          <cell r="C1070" t="str">
            <v>LEPIANKA</v>
          </cell>
          <cell r="D1070" t="str">
            <v>UKS Kiko Zamość</v>
          </cell>
          <cell r="E1070">
            <v>35075</v>
          </cell>
        </row>
        <row r="1071">
          <cell r="A1071" t="str">
            <v>L3681</v>
          </cell>
          <cell r="B1071" t="str">
            <v>Klaudia</v>
          </cell>
          <cell r="C1071" t="str">
            <v>LICZBIŃSKA</v>
          </cell>
          <cell r="D1071" t="str">
            <v>UKS Kopernik Słupca</v>
          </cell>
          <cell r="E1071">
            <v>35026</v>
          </cell>
        </row>
        <row r="1072">
          <cell r="A1072" t="str">
            <v>L3893</v>
          </cell>
          <cell r="B1072" t="str">
            <v>Kacper</v>
          </cell>
          <cell r="C1072" t="str">
            <v>LEWANDOWSKI</v>
          </cell>
          <cell r="D1072" t="str">
            <v>SLKS Tramp Orneta</v>
          </cell>
          <cell r="E1072">
            <v>36811</v>
          </cell>
        </row>
        <row r="1073">
          <cell r="A1073" t="str">
            <v>L3990</v>
          </cell>
          <cell r="B1073" t="str">
            <v>Marcin</v>
          </cell>
          <cell r="C1073" t="str">
            <v>LISZKA</v>
          </cell>
          <cell r="D1073" t="str">
            <v>UKS Orliki Ropica Polska</v>
          </cell>
          <cell r="E1073">
            <v>34314</v>
          </cell>
        </row>
        <row r="1074">
          <cell r="A1074" t="str">
            <v>L4037</v>
          </cell>
          <cell r="B1074" t="str">
            <v>Patryk</v>
          </cell>
          <cell r="C1074" t="str">
            <v>LEPIANKA</v>
          </cell>
          <cell r="D1074" t="str">
            <v>UKS Kiko Zamość</v>
          </cell>
          <cell r="E1074">
            <v>35874</v>
          </cell>
        </row>
        <row r="1075">
          <cell r="A1075" t="str">
            <v>L4078</v>
          </cell>
          <cell r="B1075" t="str">
            <v>Norbert</v>
          </cell>
          <cell r="C1075" t="str">
            <v>LECH</v>
          </cell>
          <cell r="D1075" t="str">
            <v>UKS Ząbkowice Dąbrowa Górn.</v>
          </cell>
          <cell r="E1075">
            <v>35947</v>
          </cell>
        </row>
        <row r="1076">
          <cell r="A1076" t="str">
            <v>L4223</v>
          </cell>
          <cell r="B1076" t="str">
            <v>Tomasz</v>
          </cell>
          <cell r="C1076" t="str">
            <v>LAS</v>
          </cell>
          <cell r="D1076" t="str">
            <v>ULKS U-2 Lotka Bytów</v>
          </cell>
          <cell r="E1076">
            <v>35153</v>
          </cell>
        </row>
        <row r="1077">
          <cell r="A1077" t="str">
            <v>L4255</v>
          </cell>
          <cell r="B1077" t="str">
            <v>Natalia</v>
          </cell>
          <cell r="C1077" t="str">
            <v>LAUKS</v>
          </cell>
          <cell r="D1077" t="str">
            <v>KKS Ruch Piotrków Tryb.</v>
          </cell>
          <cell r="E1077">
            <v>35972</v>
          </cell>
        </row>
        <row r="1078">
          <cell r="A1078" t="str">
            <v>L4434</v>
          </cell>
          <cell r="B1078" t="str">
            <v>Bazyli</v>
          </cell>
          <cell r="C1078" t="str">
            <v>LECZKOWSKI</v>
          </cell>
          <cell r="D1078" t="str">
            <v>----</v>
          </cell>
          <cell r="E1078">
            <v>36339</v>
          </cell>
        </row>
        <row r="1079">
          <cell r="A1079" t="str">
            <v>L4473</v>
          </cell>
          <cell r="B1079" t="str">
            <v>Jan</v>
          </cell>
          <cell r="C1079" t="str">
            <v>LEWANDOWSKI</v>
          </cell>
          <cell r="D1079" t="str">
            <v>BKS Kolejarz Częstochowa</v>
          </cell>
          <cell r="E1079">
            <v>36593</v>
          </cell>
        </row>
        <row r="1080">
          <cell r="A1080" t="str">
            <v>L4492</v>
          </cell>
          <cell r="B1080" t="str">
            <v>Kacper</v>
          </cell>
          <cell r="C1080" t="str">
            <v>LINKE</v>
          </cell>
          <cell r="D1080" t="str">
            <v>UTS Akro-Bad Warszawa</v>
          </cell>
          <cell r="E1080">
            <v>37494</v>
          </cell>
        </row>
        <row r="1081">
          <cell r="A1081" t="str">
            <v>L4538</v>
          </cell>
          <cell r="B1081" t="str">
            <v>Joanna</v>
          </cell>
          <cell r="C1081" t="str">
            <v>LIPIEJKO</v>
          </cell>
          <cell r="D1081" t="str">
            <v>UKS Piast-B Kobylnica</v>
          </cell>
          <cell r="E1081">
            <v>35856</v>
          </cell>
        </row>
        <row r="1082">
          <cell r="A1082" t="str">
            <v>L4541</v>
          </cell>
          <cell r="B1082" t="str">
            <v>Ewa</v>
          </cell>
          <cell r="C1082" t="str">
            <v>LASKOWSKA</v>
          </cell>
          <cell r="D1082" t="str">
            <v>UKS Piast-B Kobylnica</v>
          </cell>
          <cell r="E1082">
            <v>35852</v>
          </cell>
        </row>
        <row r="1083">
          <cell r="A1083" t="str">
            <v>L4574</v>
          </cell>
          <cell r="B1083" t="str">
            <v>Aleksandra</v>
          </cell>
          <cell r="C1083" t="str">
            <v>LEGIĘĆ</v>
          </cell>
          <cell r="D1083" t="str">
            <v>UKS Smecz Bogatynia</v>
          </cell>
          <cell r="E1083">
            <v>35839</v>
          </cell>
        </row>
        <row r="1084">
          <cell r="A1084" t="str">
            <v>L4659</v>
          </cell>
          <cell r="B1084" t="str">
            <v>Jacek</v>
          </cell>
          <cell r="C1084" t="str">
            <v>LEWANDOWSKI</v>
          </cell>
          <cell r="D1084" t="str">
            <v>----</v>
          </cell>
          <cell r="E1084">
            <v>27218</v>
          </cell>
        </row>
        <row r="1085">
          <cell r="A1085" t="str">
            <v>L4706</v>
          </cell>
          <cell r="B1085" t="str">
            <v>Marek</v>
          </cell>
          <cell r="C1085" t="str">
            <v>LENARTOWICZ</v>
          </cell>
          <cell r="D1085" t="str">
            <v>----</v>
          </cell>
          <cell r="E1085">
            <v>27623</v>
          </cell>
        </row>
        <row r="1086">
          <cell r="A1086" t="str">
            <v>L4716</v>
          </cell>
          <cell r="B1086" t="str">
            <v>Rafał</v>
          </cell>
          <cell r="C1086" t="str">
            <v>LEJKO</v>
          </cell>
          <cell r="D1086" t="str">
            <v>MKS Stal Nowa Dęba</v>
          </cell>
          <cell r="E1086">
            <v>36776</v>
          </cell>
        </row>
        <row r="1087">
          <cell r="A1087" t="str">
            <v>L4800</v>
          </cell>
          <cell r="B1087" t="str">
            <v>Jakub</v>
          </cell>
          <cell r="C1087" t="str">
            <v>LIU</v>
          </cell>
          <cell r="D1087" t="str">
            <v>KS Match Point Ślęza</v>
          </cell>
          <cell r="E1087">
            <v>36564</v>
          </cell>
        </row>
        <row r="1088">
          <cell r="A1088" t="str">
            <v>L4807</v>
          </cell>
          <cell r="B1088" t="str">
            <v>Weronika</v>
          </cell>
          <cell r="C1088" t="str">
            <v>LANCMAN</v>
          </cell>
          <cell r="D1088" t="str">
            <v>UKS 2 Sobótka</v>
          </cell>
          <cell r="E1088">
            <v>36586</v>
          </cell>
        </row>
        <row r="1089">
          <cell r="A1089" t="str">
            <v>L4926</v>
          </cell>
          <cell r="B1089" t="str">
            <v>Wiktoria</v>
          </cell>
          <cell r="C1089" t="str">
            <v>LEWANDOWSKA</v>
          </cell>
          <cell r="D1089" t="str">
            <v>UKS 25 Kielce</v>
          </cell>
          <cell r="E1089">
            <v>36564</v>
          </cell>
        </row>
        <row r="1090">
          <cell r="A1090" t="str">
            <v>L4927</v>
          </cell>
          <cell r="B1090" t="str">
            <v>Gabriel</v>
          </cell>
          <cell r="C1090" t="str">
            <v>LOREK</v>
          </cell>
          <cell r="D1090" t="str">
            <v>UKS Smecz Bogatynia</v>
          </cell>
          <cell r="E1090">
            <v>35934</v>
          </cell>
        </row>
        <row r="1091">
          <cell r="A1091" t="str">
            <v>L4928</v>
          </cell>
          <cell r="B1091" t="str">
            <v>Weronika</v>
          </cell>
          <cell r="C1091" t="str">
            <v>LECH</v>
          </cell>
          <cell r="D1091" t="str">
            <v>AZSAGH Kraków</v>
          </cell>
          <cell r="E1091">
            <v>36568</v>
          </cell>
        </row>
        <row r="1092">
          <cell r="A1092" t="str">
            <v>L4939</v>
          </cell>
          <cell r="B1092" t="str">
            <v>Klaudia</v>
          </cell>
          <cell r="C1092" t="str">
            <v>LUTEREK</v>
          </cell>
          <cell r="D1092" t="str">
            <v>UKS Kiko Zamość</v>
          </cell>
          <cell r="E1092">
            <v>36211</v>
          </cell>
        </row>
        <row r="1093">
          <cell r="A1093" t="str">
            <v>L4983</v>
          </cell>
          <cell r="B1093" t="str">
            <v>Michał</v>
          </cell>
          <cell r="C1093" t="str">
            <v>LUDWICZAK</v>
          </cell>
          <cell r="D1093" t="str">
            <v>BKS Kolejarz Częstochowa</v>
          </cell>
          <cell r="E1093">
            <v>36604</v>
          </cell>
        </row>
        <row r="1094">
          <cell r="A1094" t="str">
            <v>L5012</v>
          </cell>
          <cell r="B1094" t="str">
            <v>Tomasz</v>
          </cell>
          <cell r="C1094" t="str">
            <v>LESIAK</v>
          </cell>
          <cell r="D1094" t="str">
            <v>MKSKSOS Kraków</v>
          </cell>
          <cell r="E1094">
            <v>36343</v>
          </cell>
        </row>
        <row r="1095">
          <cell r="A1095" t="str">
            <v>L5045</v>
          </cell>
          <cell r="B1095" t="str">
            <v>Eliza</v>
          </cell>
          <cell r="C1095" t="str">
            <v>LIBUDZIC</v>
          </cell>
          <cell r="D1095" t="str">
            <v>OTB Lotka Ostrów Wlkp.</v>
          </cell>
          <cell r="E1095">
            <v>37003</v>
          </cell>
        </row>
        <row r="1096">
          <cell r="A1096" t="str">
            <v>L5135</v>
          </cell>
          <cell r="B1096" t="str">
            <v>Filip</v>
          </cell>
          <cell r="C1096" t="str">
            <v>LEPIARSKI</v>
          </cell>
          <cell r="D1096" t="str">
            <v>----</v>
          </cell>
          <cell r="E1096">
            <v>35197</v>
          </cell>
        </row>
        <row r="1097">
          <cell r="A1097" t="str">
            <v>L5182</v>
          </cell>
          <cell r="B1097" t="str">
            <v>Kacper</v>
          </cell>
          <cell r="C1097" t="str">
            <v>LIS</v>
          </cell>
          <cell r="D1097" t="str">
            <v>UKS Kiko Zamość</v>
          </cell>
          <cell r="E1097">
            <v>36550</v>
          </cell>
        </row>
        <row r="1098">
          <cell r="A1098" t="str">
            <v>L5259</v>
          </cell>
          <cell r="B1098" t="str">
            <v>Dominika</v>
          </cell>
          <cell r="C1098" t="str">
            <v>LUBOCH</v>
          </cell>
          <cell r="D1098" t="str">
            <v>MKS Stal Nowa Dęba</v>
          </cell>
          <cell r="E1098">
            <v>37222</v>
          </cell>
        </row>
        <row r="1099">
          <cell r="A1099" t="str">
            <v>L5277</v>
          </cell>
          <cell r="B1099" t="str">
            <v>Dorota</v>
          </cell>
          <cell r="C1099" t="str">
            <v>LEWANDOWSKA</v>
          </cell>
          <cell r="D1099" t="str">
            <v>----</v>
          </cell>
          <cell r="E1099">
            <v>28801</v>
          </cell>
        </row>
        <row r="1100">
          <cell r="A1100" t="str">
            <v>L5281</v>
          </cell>
          <cell r="B1100" t="str">
            <v>Wojciech</v>
          </cell>
          <cell r="C1100" t="str">
            <v>LURZYŃSKI</v>
          </cell>
          <cell r="D1100" t="str">
            <v>UKS 25 Kielce</v>
          </cell>
          <cell r="E1100">
            <v>36909</v>
          </cell>
        </row>
        <row r="1101">
          <cell r="A1101" t="str">
            <v>L5283</v>
          </cell>
          <cell r="B1101" t="str">
            <v>Bartosz</v>
          </cell>
          <cell r="C1101" t="str">
            <v>LURZYŃSKI</v>
          </cell>
          <cell r="D1101" t="str">
            <v>UKS 25 Kielce</v>
          </cell>
          <cell r="E1101">
            <v>36280</v>
          </cell>
        </row>
        <row r="1102">
          <cell r="A1102" t="str">
            <v>L5335</v>
          </cell>
          <cell r="B1102" t="str">
            <v>Jakub</v>
          </cell>
          <cell r="C1102" t="str">
            <v>LIS</v>
          </cell>
          <cell r="D1102" t="str">
            <v>UMKS Dubiecko</v>
          </cell>
          <cell r="E1102">
            <v>36245</v>
          </cell>
        </row>
        <row r="1103">
          <cell r="A1103" t="str">
            <v>L5359</v>
          </cell>
          <cell r="B1103" t="str">
            <v>Aleksandra</v>
          </cell>
          <cell r="C1103" t="str">
            <v>LASKOWSKA</v>
          </cell>
          <cell r="D1103" t="str">
            <v>UKS Kiko Zamość</v>
          </cell>
          <cell r="E1103">
            <v>36978</v>
          </cell>
        </row>
        <row r="1104">
          <cell r="A1104" t="str">
            <v>L5398</v>
          </cell>
          <cell r="B1104" t="str">
            <v>Dominika</v>
          </cell>
          <cell r="C1104" t="str">
            <v>LĄKOCY</v>
          </cell>
          <cell r="D1104" t="str">
            <v>PMKS Chrobry Piotrowice</v>
          </cell>
          <cell r="E1104">
            <v>36689</v>
          </cell>
        </row>
        <row r="1105">
          <cell r="A1105" t="str">
            <v>L5480</v>
          </cell>
          <cell r="B1105" t="str">
            <v>Sebastian</v>
          </cell>
          <cell r="C1105" t="str">
            <v>LASECKI</v>
          </cell>
          <cell r="D1105" t="str">
            <v>----</v>
          </cell>
          <cell r="E1105">
            <v>28590</v>
          </cell>
        </row>
        <row r="1106">
          <cell r="A1106" t="str">
            <v>L5501</v>
          </cell>
          <cell r="B1106" t="str">
            <v>Paweł</v>
          </cell>
          <cell r="C1106" t="str">
            <v>LESNER</v>
          </cell>
          <cell r="D1106" t="str">
            <v>ZKB Maced Polanów</v>
          </cell>
          <cell r="E1106">
            <v>37736</v>
          </cell>
        </row>
        <row r="1107">
          <cell r="A1107" t="str">
            <v>L5523</v>
          </cell>
          <cell r="B1107" t="str">
            <v>Sebastian</v>
          </cell>
          <cell r="C1107" t="str">
            <v>LENCZEWSKI</v>
          </cell>
          <cell r="D1107" t="str">
            <v>SKB Suwałki</v>
          </cell>
          <cell r="E1107">
            <v>37738</v>
          </cell>
        </row>
        <row r="1108">
          <cell r="A1108" t="str">
            <v>L5532</v>
          </cell>
          <cell r="B1108" t="str">
            <v>Izabela</v>
          </cell>
          <cell r="C1108" t="str">
            <v>LENKIEWICZ</v>
          </cell>
          <cell r="D1108" t="str">
            <v>SKB Suwałki</v>
          </cell>
          <cell r="E1108">
            <v>36768</v>
          </cell>
        </row>
        <row r="1109">
          <cell r="A1109" t="str">
            <v>L5533</v>
          </cell>
          <cell r="B1109" t="str">
            <v>Karolina</v>
          </cell>
          <cell r="C1109" t="str">
            <v>LENKIEWICZ</v>
          </cell>
          <cell r="D1109" t="str">
            <v>SKB Suwałki</v>
          </cell>
          <cell r="E1109">
            <v>37153</v>
          </cell>
        </row>
        <row r="1110">
          <cell r="A1110" t="str">
            <v>L5550</v>
          </cell>
          <cell r="B1110" t="str">
            <v>Jan</v>
          </cell>
          <cell r="C1110" t="str">
            <v>LARYSZ</v>
          </cell>
          <cell r="D1110" t="str">
            <v>AZSAGH Kraków</v>
          </cell>
          <cell r="E1110">
            <v>37884</v>
          </cell>
        </row>
        <row r="1111">
          <cell r="A1111" t="str">
            <v>L5597</v>
          </cell>
          <cell r="B1111" t="str">
            <v>Zuzanna</v>
          </cell>
          <cell r="C1111" t="str">
            <v>LUBAN</v>
          </cell>
          <cell r="D1111" t="str">
            <v>STB Energia Lubliniec</v>
          </cell>
          <cell r="E1111">
            <v>37497</v>
          </cell>
        </row>
        <row r="1112">
          <cell r="A1112" t="str">
            <v>L5661</v>
          </cell>
          <cell r="B1112" t="str">
            <v>Marcin</v>
          </cell>
          <cell r="C1112" t="str">
            <v>LASOTA</v>
          </cell>
          <cell r="D1112" t="str">
            <v>----</v>
          </cell>
          <cell r="E1112">
            <v>27837</v>
          </cell>
        </row>
        <row r="1113">
          <cell r="A1113" t="str">
            <v>L5678</v>
          </cell>
          <cell r="B1113" t="str">
            <v>Wiktoria</v>
          </cell>
          <cell r="C1113" t="str">
            <v>LISOWSKA</v>
          </cell>
          <cell r="D1113" t="str">
            <v>UKS Dwójka Wesoła</v>
          </cell>
          <cell r="E1113">
            <v>37649</v>
          </cell>
        </row>
        <row r="1114">
          <cell r="A1114" t="str">
            <v>L5685</v>
          </cell>
          <cell r="B1114" t="str">
            <v>Magdalena</v>
          </cell>
          <cell r="C1114" t="str">
            <v>LISEK</v>
          </cell>
          <cell r="D1114" t="str">
            <v>STB Energia Lubliniec</v>
          </cell>
          <cell r="E1114">
            <v>32434</v>
          </cell>
        </row>
        <row r="1115">
          <cell r="A1115" t="str">
            <v>L5686</v>
          </cell>
          <cell r="B1115" t="str">
            <v>Jan</v>
          </cell>
          <cell r="C1115" t="str">
            <v>LEGIĘĆ</v>
          </cell>
          <cell r="D1115" t="str">
            <v>UKS Smecz Bogatynia</v>
          </cell>
          <cell r="E1115">
            <v>37299</v>
          </cell>
        </row>
        <row r="1116">
          <cell r="A1116" t="str">
            <v>L5696</v>
          </cell>
          <cell r="B1116" t="str">
            <v>Kinga</v>
          </cell>
          <cell r="C1116" t="str">
            <v>LUBIENIECKA</v>
          </cell>
          <cell r="D1116" t="str">
            <v>UKS 2 Sobótka</v>
          </cell>
          <cell r="E1116">
            <v>37606</v>
          </cell>
        </row>
        <row r="1117">
          <cell r="A1117" t="str">
            <v>L5708</v>
          </cell>
          <cell r="B1117" t="str">
            <v>Tobiasz</v>
          </cell>
          <cell r="C1117" t="str">
            <v>LUTY</v>
          </cell>
          <cell r="D1117" t="str">
            <v>SKB Suwałki</v>
          </cell>
          <cell r="E1117">
            <v>36416</v>
          </cell>
        </row>
        <row r="1118">
          <cell r="A1118" t="str">
            <v>L5734</v>
          </cell>
          <cell r="B1118" t="str">
            <v>Bartosz</v>
          </cell>
          <cell r="C1118" t="str">
            <v>LEWANDOWSKI</v>
          </cell>
          <cell r="D1118" t="str">
            <v>UKS Lotka Łódź</v>
          </cell>
          <cell r="E1118">
            <v>38118</v>
          </cell>
        </row>
        <row r="1119">
          <cell r="A1119" t="str">
            <v>L5747</v>
          </cell>
          <cell r="B1119" t="str">
            <v>Karolina</v>
          </cell>
          <cell r="C1119" t="str">
            <v>LASKOWSKA</v>
          </cell>
          <cell r="D1119" t="str">
            <v>UKS Kiko Zamość</v>
          </cell>
          <cell r="E1119">
            <v>37597</v>
          </cell>
        </row>
        <row r="1120">
          <cell r="A1120" t="str">
            <v>L5767</v>
          </cell>
          <cell r="B1120" t="str">
            <v>Piotr</v>
          </cell>
          <cell r="C1120" t="str">
            <v>LEPIANKA</v>
          </cell>
          <cell r="D1120" t="str">
            <v>UKS Kiko Zamość</v>
          </cell>
          <cell r="E1120">
            <v>37508</v>
          </cell>
        </row>
        <row r="1121">
          <cell r="A1121" t="str">
            <v>L5811</v>
          </cell>
          <cell r="B1121" t="str">
            <v>Julia</v>
          </cell>
          <cell r="C1121" t="str">
            <v>LIPIEC</v>
          </cell>
          <cell r="D1121" t="str">
            <v>UKS Kiko Zamość</v>
          </cell>
          <cell r="E1121">
            <v>37089</v>
          </cell>
        </row>
        <row r="1122">
          <cell r="A1122" t="str">
            <v>L5819</v>
          </cell>
          <cell r="B1122" t="str">
            <v>Maciej</v>
          </cell>
          <cell r="C1122" t="str">
            <v>LITEWSKI</v>
          </cell>
          <cell r="D1122" t="str">
            <v>UKSB Milenium Warszawa</v>
          </cell>
          <cell r="E1122">
            <v>37649</v>
          </cell>
        </row>
        <row r="1123">
          <cell r="A1123" t="str">
            <v>L5835</v>
          </cell>
          <cell r="B1123" t="str">
            <v>Jan</v>
          </cell>
          <cell r="C1123" t="str">
            <v>LEWSZUK</v>
          </cell>
          <cell r="D1123" t="str">
            <v>UKS Hubal Białystok</v>
          </cell>
          <cell r="E1123">
            <v>37277</v>
          </cell>
        </row>
        <row r="1124">
          <cell r="A1124" t="str">
            <v>Ł0539</v>
          </cell>
          <cell r="B1124" t="str">
            <v>Piotr</v>
          </cell>
          <cell r="C1124" t="str">
            <v>ŁUSZKIEWICZ</v>
          </cell>
          <cell r="D1124" t="str">
            <v>SKB Piast Słupsk</v>
          </cell>
          <cell r="E1124">
            <v>23387</v>
          </cell>
        </row>
        <row r="1125">
          <cell r="A1125" t="str">
            <v>Ł0630</v>
          </cell>
          <cell r="B1125" t="str">
            <v>Michał</v>
          </cell>
          <cell r="C1125" t="str">
            <v>ŁOGOSZ</v>
          </cell>
          <cell r="D1125" t="str">
            <v>SKB Suwałki</v>
          </cell>
          <cell r="E1125">
            <v>28452</v>
          </cell>
        </row>
        <row r="1126">
          <cell r="A1126" t="str">
            <v>Ł1509</v>
          </cell>
          <cell r="B1126" t="str">
            <v>Ewelina</v>
          </cell>
          <cell r="C1126" t="str">
            <v>ŁACH</v>
          </cell>
          <cell r="D1126" t="str">
            <v>AZSAGH Kraków</v>
          </cell>
          <cell r="E1126">
            <v>32729</v>
          </cell>
        </row>
        <row r="1127">
          <cell r="A1127" t="str">
            <v>Ł2728</v>
          </cell>
          <cell r="B1127" t="str">
            <v>Anna</v>
          </cell>
          <cell r="C1127" t="str">
            <v>ŁAZARCZYK</v>
          </cell>
          <cell r="D1127" t="str">
            <v>AZSUWM Olsztyn</v>
          </cell>
          <cell r="E1127">
            <v>33810</v>
          </cell>
        </row>
        <row r="1128">
          <cell r="A1128" t="str">
            <v>Ł3294</v>
          </cell>
          <cell r="B1128" t="str">
            <v>Paweł</v>
          </cell>
          <cell r="C1128" t="str">
            <v>ŁANIEC</v>
          </cell>
          <cell r="D1128" t="str">
            <v>KS Stal Sulęcin</v>
          </cell>
          <cell r="E1128">
            <v>34899</v>
          </cell>
        </row>
        <row r="1129">
          <cell r="A1129" t="str">
            <v>Ł3675</v>
          </cell>
          <cell r="B1129" t="str">
            <v>Mateusz</v>
          </cell>
          <cell r="C1129" t="str">
            <v>ŁOPACKI</v>
          </cell>
          <cell r="D1129" t="str">
            <v>MKB Lednik Miastko</v>
          </cell>
          <cell r="E1129">
            <v>36053</v>
          </cell>
        </row>
        <row r="1130">
          <cell r="A1130" t="str">
            <v>Ł3890</v>
          </cell>
          <cell r="B1130" t="str">
            <v>Mariusz</v>
          </cell>
          <cell r="C1130" t="str">
            <v>ŁUKASZEWICZ</v>
          </cell>
          <cell r="D1130" t="str">
            <v>SLKS Tramp Orneta</v>
          </cell>
          <cell r="E1130">
            <v>36472</v>
          </cell>
        </row>
        <row r="1131">
          <cell r="A1131" t="str">
            <v>Ł4234</v>
          </cell>
          <cell r="B1131" t="str">
            <v>Krzysztof</v>
          </cell>
          <cell r="C1131" t="str">
            <v>ŁUKOMSKI</v>
          </cell>
          <cell r="D1131" t="str">
            <v>BKS Kolejarz Częstochowa</v>
          </cell>
          <cell r="E1131">
            <v>36105</v>
          </cell>
        </row>
        <row r="1132">
          <cell r="A1132" t="str">
            <v>Ł4427</v>
          </cell>
          <cell r="B1132" t="str">
            <v>Magda</v>
          </cell>
          <cell r="C1132" t="str">
            <v>ŁUKASIAK</v>
          </cell>
          <cell r="D1132" t="str">
            <v>MKS Orlicz Suchedniów</v>
          </cell>
          <cell r="E1132">
            <v>35237</v>
          </cell>
        </row>
        <row r="1133">
          <cell r="A1133" t="str">
            <v>Ł4803</v>
          </cell>
          <cell r="B1133" t="str">
            <v>Jan</v>
          </cell>
          <cell r="C1133" t="str">
            <v>ŁAPIŃSKI</v>
          </cell>
          <cell r="D1133" t="str">
            <v>UKS Astra Wrocław</v>
          </cell>
          <cell r="E1133">
            <v>35403</v>
          </cell>
        </row>
        <row r="1134">
          <cell r="A1134" t="str">
            <v>Ł5083</v>
          </cell>
          <cell r="B1134" t="str">
            <v>Jan</v>
          </cell>
          <cell r="C1134" t="str">
            <v>ŁUSZCZ</v>
          </cell>
          <cell r="D1134" t="str">
            <v>UMKS Junis Szczucin</v>
          </cell>
          <cell r="E1134">
            <v>36621</v>
          </cell>
        </row>
        <row r="1135">
          <cell r="A1135" t="str">
            <v>Ł5108</v>
          </cell>
          <cell r="B1135" t="str">
            <v>Mateusz</v>
          </cell>
          <cell r="C1135" t="str">
            <v>ŁĄPIEŚ</v>
          </cell>
          <cell r="D1135" t="str">
            <v>AZSWAT Warszawa</v>
          </cell>
          <cell r="E1135">
            <v>36626</v>
          </cell>
        </row>
        <row r="1136">
          <cell r="A1136" t="str">
            <v>Ł5114</v>
          </cell>
          <cell r="B1136" t="str">
            <v>Dominika</v>
          </cell>
          <cell r="C1136" t="str">
            <v>ŁĘPA</v>
          </cell>
          <cell r="D1136" t="str">
            <v>UKSB Volant Mielec</v>
          </cell>
          <cell r="E1136">
            <v>36529</v>
          </cell>
        </row>
        <row r="1137">
          <cell r="A1137" t="str">
            <v>Ł5151</v>
          </cell>
          <cell r="B1137" t="str">
            <v>Ewa</v>
          </cell>
          <cell r="C1137" t="str">
            <v>ŁYKO</v>
          </cell>
          <cell r="D1137" t="str">
            <v>KS Match Point Ślęza</v>
          </cell>
          <cell r="E1137">
            <v>35717</v>
          </cell>
        </row>
        <row r="1138">
          <cell r="A1138" t="str">
            <v>Ł5169</v>
          </cell>
          <cell r="B1138" t="str">
            <v>Danuta</v>
          </cell>
          <cell r="C1138" t="str">
            <v>ŁUNIEWSKA</v>
          </cell>
          <cell r="D1138" t="str">
            <v>----</v>
          </cell>
          <cell r="E1138">
            <v>21058</v>
          </cell>
        </row>
        <row r="1139">
          <cell r="A1139" t="str">
            <v>Ł5260</v>
          </cell>
          <cell r="B1139" t="str">
            <v>Jeremi</v>
          </cell>
          <cell r="C1139" t="str">
            <v>ŁEPTUCH</v>
          </cell>
          <cell r="D1139" t="str">
            <v>MKS Stal Nowa Dęba</v>
          </cell>
          <cell r="E1139">
            <v>37053</v>
          </cell>
        </row>
        <row r="1140">
          <cell r="A1140" t="str">
            <v>Ł5366</v>
          </cell>
          <cell r="B1140" t="str">
            <v>Kamila</v>
          </cell>
          <cell r="C1140" t="str">
            <v>ŁUKASIAK</v>
          </cell>
          <cell r="D1140" t="str">
            <v>UKS Badminton Stare Babice</v>
          </cell>
          <cell r="E1140">
            <v>36295</v>
          </cell>
        </row>
        <row r="1141">
          <cell r="A1141" t="str">
            <v>Ł5427</v>
          </cell>
          <cell r="B1141" t="str">
            <v>Patrycja</v>
          </cell>
          <cell r="C1141" t="str">
            <v>ŁUTCZYK</v>
          </cell>
          <cell r="D1141" t="str">
            <v>MKS Orlicz Suchedniów</v>
          </cell>
          <cell r="E1141">
            <v>36730</v>
          </cell>
        </row>
        <row r="1142">
          <cell r="A1142" t="str">
            <v>Ł5463</v>
          </cell>
          <cell r="B1142" t="str">
            <v>Klaudia</v>
          </cell>
          <cell r="C1142" t="str">
            <v>ŁOPACKA</v>
          </cell>
          <cell r="D1142" t="str">
            <v>MKB Lednik Miastko</v>
          </cell>
          <cell r="E1142">
            <v>37277</v>
          </cell>
        </row>
        <row r="1143">
          <cell r="A1143" t="str">
            <v>Ł5583</v>
          </cell>
          <cell r="B1143" t="str">
            <v>Hubert</v>
          </cell>
          <cell r="C1143" t="str">
            <v>ŁOPACKI</v>
          </cell>
          <cell r="D1143" t="str">
            <v>MKB Lednik Miastko</v>
          </cell>
          <cell r="E1143">
            <v>37880</v>
          </cell>
        </row>
        <row r="1144">
          <cell r="A1144" t="str">
            <v>Ł5687</v>
          </cell>
          <cell r="B1144" t="str">
            <v>Mateusz</v>
          </cell>
          <cell r="C1144" t="str">
            <v>ŁEBEK</v>
          </cell>
          <cell r="D1144" t="str">
            <v>STB Energia Lubliniec</v>
          </cell>
          <cell r="E1144">
            <v>37256</v>
          </cell>
        </row>
        <row r="1145">
          <cell r="A1145" t="str">
            <v>Ł5765</v>
          </cell>
          <cell r="B1145" t="str">
            <v>Martyna</v>
          </cell>
          <cell r="C1145" t="str">
            <v>ŁYŻWA</v>
          </cell>
          <cell r="D1145" t="str">
            <v>UKS Lotka Łódź</v>
          </cell>
          <cell r="E1145">
            <v>37883</v>
          </cell>
        </row>
        <row r="1146">
          <cell r="A1146" t="str">
            <v>M 034</v>
          </cell>
          <cell r="B1146" t="str">
            <v>Michał</v>
          </cell>
          <cell r="C1146" t="str">
            <v>MIROWSKI</v>
          </cell>
          <cell r="D1146" t="str">
            <v>----</v>
          </cell>
          <cell r="E1146">
            <v>26955</v>
          </cell>
        </row>
        <row r="1147">
          <cell r="A1147" t="str">
            <v>M 059</v>
          </cell>
          <cell r="B1147" t="str">
            <v>Łukasz</v>
          </cell>
          <cell r="C1147" t="str">
            <v>MOREŃ</v>
          </cell>
          <cell r="D1147" t="str">
            <v>SKB Suwałki</v>
          </cell>
          <cell r="E1147">
            <v>31564</v>
          </cell>
        </row>
        <row r="1148">
          <cell r="A1148" t="str">
            <v>M0116</v>
          </cell>
          <cell r="B1148" t="str">
            <v>Michał</v>
          </cell>
          <cell r="C1148" t="str">
            <v>MATUSZAK</v>
          </cell>
          <cell r="D1148" t="str">
            <v>----</v>
          </cell>
          <cell r="E1148">
            <v>29650</v>
          </cell>
        </row>
        <row r="1149">
          <cell r="A1149" t="str">
            <v>M0153</v>
          </cell>
          <cell r="B1149" t="str">
            <v>Krzysztof</v>
          </cell>
          <cell r="C1149" t="str">
            <v>MAŚLANKA</v>
          </cell>
          <cell r="D1149" t="str">
            <v>UKS 15 Kędzierzyn-Koźle</v>
          </cell>
          <cell r="E1149">
            <v>28340</v>
          </cell>
        </row>
        <row r="1150">
          <cell r="A1150" t="str">
            <v>M0196</v>
          </cell>
          <cell r="B1150" t="str">
            <v>Robert</v>
          </cell>
          <cell r="C1150" t="str">
            <v>MATEUSIAK</v>
          </cell>
          <cell r="D1150" t="str">
            <v>UKS Hubal Białystok</v>
          </cell>
          <cell r="E1150">
            <v>27772</v>
          </cell>
        </row>
        <row r="1151">
          <cell r="A1151" t="str">
            <v>M0355</v>
          </cell>
          <cell r="B1151" t="str">
            <v>Michał</v>
          </cell>
          <cell r="C1151" t="str">
            <v>MAJKOWSKI</v>
          </cell>
          <cell r="D1151" t="str">
            <v>ŚKB Harcownik Warszawa</v>
          </cell>
          <cell r="E1151">
            <v>29825</v>
          </cell>
        </row>
        <row r="1152">
          <cell r="A1152" t="str">
            <v>M0371</v>
          </cell>
          <cell r="B1152" t="str">
            <v>Mateusz</v>
          </cell>
          <cell r="C1152" t="str">
            <v>MIKOŁAJCZAK</v>
          </cell>
          <cell r="D1152" t="str">
            <v>----</v>
          </cell>
          <cell r="E1152">
            <v>32094</v>
          </cell>
        </row>
        <row r="1153">
          <cell r="A1153" t="str">
            <v>M0529</v>
          </cell>
          <cell r="B1153" t="str">
            <v>Marian</v>
          </cell>
          <cell r="C1153" t="str">
            <v>MATUSEWICZ</v>
          </cell>
          <cell r="D1153" t="str">
            <v>----</v>
          </cell>
          <cell r="E1153">
            <v>18779</v>
          </cell>
        </row>
        <row r="1154">
          <cell r="A1154" t="str">
            <v>M0532</v>
          </cell>
          <cell r="B1154" t="str">
            <v>Krzysztof</v>
          </cell>
          <cell r="C1154" t="str">
            <v>MICHALIK</v>
          </cell>
          <cell r="D1154" t="str">
            <v>----</v>
          </cell>
          <cell r="E1154">
            <v>19923</v>
          </cell>
        </row>
        <row r="1155">
          <cell r="A1155" t="str">
            <v>M0540</v>
          </cell>
          <cell r="B1155" t="str">
            <v>Bogdan</v>
          </cell>
          <cell r="C1155" t="str">
            <v>MIEŻYŃSKI</v>
          </cell>
          <cell r="D1155" t="str">
            <v>----</v>
          </cell>
          <cell r="E1155">
            <v>22018</v>
          </cell>
        </row>
        <row r="1156">
          <cell r="A1156" t="str">
            <v>M0930</v>
          </cell>
          <cell r="B1156" t="str">
            <v>Bogdan</v>
          </cell>
          <cell r="C1156" t="str">
            <v>MATUŁA</v>
          </cell>
          <cell r="D1156" t="str">
            <v>UKS Sokół Ropczyce</v>
          </cell>
          <cell r="E1156">
            <v>27770</v>
          </cell>
        </row>
        <row r="1157">
          <cell r="A1157" t="str">
            <v>M1068</v>
          </cell>
          <cell r="B1157" t="str">
            <v>Grzegorz</v>
          </cell>
          <cell r="C1157" t="str">
            <v>MALESZEWSKI</v>
          </cell>
          <cell r="D1157" t="str">
            <v>----</v>
          </cell>
          <cell r="E1157">
            <v>17854</v>
          </cell>
        </row>
        <row r="1158">
          <cell r="A1158" t="str">
            <v>M1474</v>
          </cell>
          <cell r="B1158" t="str">
            <v>Katarzyna</v>
          </cell>
          <cell r="C1158" t="str">
            <v>MAŁYSZKO</v>
          </cell>
          <cell r="D1158" t="str">
            <v>----</v>
          </cell>
          <cell r="E1158">
            <v>24606</v>
          </cell>
        </row>
        <row r="1159">
          <cell r="A1159" t="str">
            <v>M1476</v>
          </cell>
          <cell r="B1159" t="str">
            <v>Andrzej</v>
          </cell>
          <cell r="C1159" t="str">
            <v>MIKULSKI</v>
          </cell>
          <cell r="D1159" t="str">
            <v>MKSKSOS Kraków</v>
          </cell>
          <cell r="E1159">
            <v>15704</v>
          </cell>
        </row>
        <row r="1160">
          <cell r="A1160" t="str">
            <v>M1734</v>
          </cell>
          <cell r="B1160" t="str">
            <v>Maja</v>
          </cell>
          <cell r="C1160" t="str">
            <v>MUSZYŃSKA</v>
          </cell>
          <cell r="D1160" t="str">
            <v>KS Match Point Ślęza</v>
          </cell>
          <cell r="E1160">
            <v>31292</v>
          </cell>
        </row>
        <row r="1161">
          <cell r="A1161" t="str">
            <v>M1939</v>
          </cell>
          <cell r="B1161" t="str">
            <v>Jakub</v>
          </cell>
          <cell r="C1161" t="str">
            <v>MAŁYSZKO</v>
          </cell>
          <cell r="D1161" t="str">
            <v>MKB Lednik Miastko</v>
          </cell>
          <cell r="E1161">
            <v>33710</v>
          </cell>
        </row>
        <row r="1162">
          <cell r="A1162" t="str">
            <v>M1944</v>
          </cell>
          <cell r="B1162" t="str">
            <v>Jakub</v>
          </cell>
          <cell r="C1162" t="str">
            <v>MICHNIEWICZ</v>
          </cell>
          <cell r="D1162" t="str">
            <v>UKS Hubal Białystok</v>
          </cell>
          <cell r="E1162">
            <v>33651</v>
          </cell>
        </row>
        <row r="1163">
          <cell r="A1163" t="str">
            <v>M1985</v>
          </cell>
          <cell r="B1163" t="str">
            <v>Agnieszka</v>
          </cell>
          <cell r="C1163" t="str">
            <v>MOŹDZIOCH</v>
          </cell>
          <cell r="D1163" t="str">
            <v>UKS Ostrówek</v>
          </cell>
          <cell r="E1163">
            <v>33859</v>
          </cell>
        </row>
        <row r="1164">
          <cell r="A1164" t="str">
            <v>M2043</v>
          </cell>
          <cell r="B1164" t="str">
            <v>Paweł</v>
          </cell>
          <cell r="C1164" t="str">
            <v>MOROZIK</v>
          </cell>
          <cell r="D1164" t="str">
            <v>ŚKB Harcownik Warszawa</v>
          </cell>
          <cell r="E1164">
            <v>33856</v>
          </cell>
        </row>
        <row r="1165">
          <cell r="A1165" t="str">
            <v>M2127</v>
          </cell>
          <cell r="B1165" t="str">
            <v>Ewa</v>
          </cell>
          <cell r="C1165" t="str">
            <v>MŁYNARSKA</v>
          </cell>
          <cell r="D1165" t="str">
            <v>----</v>
          </cell>
          <cell r="E1165">
            <v>24698</v>
          </cell>
        </row>
        <row r="1166">
          <cell r="A1166" t="str">
            <v>M2137</v>
          </cell>
          <cell r="B1166" t="str">
            <v>Katarzyna</v>
          </cell>
          <cell r="C1166" t="str">
            <v>MACEDOŃSKA</v>
          </cell>
          <cell r="D1166" t="str">
            <v>LKS Technik Głubczyce</v>
          </cell>
          <cell r="E1166">
            <v>33917</v>
          </cell>
        </row>
        <row r="1167">
          <cell r="A1167" t="str">
            <v>M2267</v>
          </cell>
          <cell r="B1167" t="str">
            <v>Mirosław</v>
          </cell>
          <cell r="C1167" t="str">
            <v>MORDASIEWICZ</v>
          </cell>
          <cell r="D1167" t="str">
            <v>UKS Hubal Białystok</v>
          </cell>
          <cell r="E1167">
            <v>21453</v>
          </cell>
        </row>
        <row r="1168">
          <cell r="A1168" t="str">
            <v>M2377</v>
          </cell>
          <cell r="B1168" t="str">
            <v>Adam</v>
          </cell>
          <cell r="C1168" t="str">
            <v>MAŚNIK</v>
          </cell>
          <cell r="D1168" t="str">
            <v>UKS Dwójka Wesoła</v>
          </cell>
          <cell r="E1168">
            <v>33619</v>
          </cell>
        </row>
        <row r="1169">
          <cell r="A1169" t="str">
            <v>M2533</v>
          </cell>
          <cell r="B1169" t="str">
            <v>Damian</v>
          </cell>
          <cell r="C1169" t="str">
            <v>MALSKI</v>
          </cell>
          <cell r="D1169" t="str">
            <v>AZSAGH Kraków</v>
          </cell>
          <cell r="E1169">
            <v>33791</v>
          </cell>
        </row>
        <row r="1170">
          <cell r="A1170" t="str">
            <v>M2605</v>
          </cell>
          <cell r="B1170" t="str">
            <v>Piotr</v>
          </cell>
          <cell r="C1170" t="str">
            <v>MEZGIER</v>
          </cell>
          <cell r="D1170" t="str">
            <v>UKS Kometa Sianów</v>
          </cell>
          <cell r="E1170">
            <v>34152</v>
          </cell>
        </row>
        <row r="1171">
          <cell r="A1171" t="str">
            <v>M2664</v>
          </cell>
          <cell r="B1171" t="str">
            <v>Anna</v>
          </cell>
          <cell r="C1171" t="str">
            <v>MOSKAL</v>
          </cell>
          <cell r="D1171" t="str">
            <v>UKS Sokół Ropczyce</v>
          </cell>
          <cell r="E1171">
            <v>34290</v>
          </cell>
        </row>
        <row r="1172">
          <cell r="A1172" t="str">
            <v>M2837</v>
          </cell>
          <cell r="B1172" t="str">
            <v>Marta</v>
          </cell>
          <cell r="C1172" t="str">
            <v>MAŁYSZKO</v>
          </cell>
          <cell r="D1172" t="str">
            <v>MKB Lednik Miastko</v>
          </cell>
          <cell r="E1172">
            <v>35143</v>
          </cell>
        </row>
        <row r="1173">
          <cell r="A1173" t="str">
            <v>M2879</v>
          </cell>
          <cell r="B1173" t="str">
            <v>Katarzyna</v>
          </cell>
          <cell r="C1173" t="str">
            <v>MYZIA</v>
          </cell>
          <cell r="D1173" t="str">
            <v>UKS Sokół Ropczyce</v>
          </cell>
          <cell r="E1173">
            <v>34787</v>
          </cell>
        </row>
        <row r="1174">
          <cell r="A1174" t="str">
            <v>M3006</v>
          </cell>
          <cell r="B1174" t="str">
            <v>Matylda</v>
          </cell>
          <cell r="C1174" t="str">
            <v>MARCZAK</v>
          </cell>
          <cell r="D1174" t="str">
            <v>AZSWAT Warszawa</v>
          </cell>
          <cell r="E1174">
            <v>32872</v>
          </cell>
        </row>
        <row r="1175">
          <cell r="A1175" t="str">
            <v>M3097</v>
          </cell>
          <cell r="B1175" t="str">
            <v>Mariusz</v>
          </cell>
          <cell r="C1175" t="str">
            <v>MICHNIEWICZ</v>
          </cell>
          <cell r="D1175" t="str">
            <v>UKS Hubal Białystok</v>
          </cell>
          <cell r="E1175">
            <v>23508</v>
          </cell>
        </row>
        <row r="1176">
          <cell r="A1176" t="str">
            <v>M3120</v>
          </cell>
          <cell r="B1176" t="str">
            <v>Filip</v>
          </cell>
          <cell r="C1176" t="str">
            <v>MELCHERT</v>
          </cell>
          <cell r="D1176" t="str">
            <v>ULKS U-2 Lotka Bytów</v>
          </cell>
          <cell r="E1176">
            <v>35372</v>
          </cell>
        </row>
        <row r="1177">
          <cell r="A1177" t="str">
            <v>M3165</v>
          </cell>
          <cell r="B1177" t="str">
            <v>Bartłomiej</v>
          </cell>
          <cell r="C1177" t="str">
            <v>MRÓZ</v>
          </cell>
          <cell r="D1177" t="str">
            <v>MMKS Kędzierzyn-Koźle</v>
          </cell>
          <cell r="E1177">
            <v>34555</v>
          </cell>
        </row>
        <row r="1178">
          <cell r="A1178" t="str">
            <v>M3216</v>
          </cell>
          <cell r="B1178" t="str">
            <v>Izabella</v>
          </cell>
          <cell r="C1178" t="str">
            <v>MORAWIEC</v>
          </cell>
          <cell r="D1178" t="str">
            <v>MMKS Kędzierzyn-Koźle</v>
          </cell>
          <cell r="E1178">
            <v>35285</v>
          </cell>
        </row>
        <row r="1179">
          <cell r="A1179" t="str">
            <v>M3221</v>
          </cell>
          <cell r="B1179" t="str">
            <v>Kinga</v>
          </cell>
          <cell r="C1179" t="str">
            <v>MÓŁKA</v>
          </cell>
          <cell r="D1179" t="str">
            <v>UMKS Junis Szczucin</v>
          </cell>
          <cell r="E1179">
            <v>35140</v>
          </cell>
        </row>
        <row r="1180">
          <cell r="A1180" t="str">
            <v>M3281</v>
          </cell>
          <cell r="B1180" t="str">
            <v>Mateusz</v>
          </cell>
          <cell r="C1180" t="str">
            <v>MIERNIK</v>
          </cell>
          <cell r="D1180" t="str">
            <v>MKS Orlicz Suchedniów</v>
          </cell>
          <cell r="E1180">
            <v>34772</v>
          </cell>
        </row>
        <row r="1181">
          <cell r="A1181" t="str">
            <v>M3309</v>
          </cell>
          <cell r="B1181" t="str">
            <v>Edyta</v>
          </cell>
          <cell r="C1181" t="str">
            <v>MIETŁA</v>
          </cell>
          <cell r="D1181" t="str">
            <v>MKS Spartakus Niepołomice</v>
          </cell>
          <cell r="E1181">
            <v>35080</v>
          </cell>
        </row>
        <row r="1182">
          <cell r="A1182" t="str">
            <v>M3377</v>
          </cell>
          <cell r="B1182" t="str">
            <v>Szymon</v>
          </cell>
          <cell r="C1182" t="str">
            <v>MALIK</v>
          </cell>
          <cell r="D1182" t="str">
            <v>UKS Trójka Tarnobrzeg</v>
          </cell>
          <cell r="E1182">
            <v>35493</v>
          </cell>
        </row>
        <row r="1183">
          <cell r="A1183" t="str">
            <v>M3391</v>
          </cell>
          <cell r="B1183" t="str">
            <v>Kamila</v>
          </cell>
          <cell r="C1183" t="str">
            <v>MORAWSKA</v>
          </cell>
          <cell r="D1183" t="str">
            <v>MKS Spartakus Niepołomice</v>
          </cell>
          <cell r="E1183">
            <v>35228</v>
          </cell>
        </row>
        <row r="1184">
          <cell r="A1184" t="str">
            <v>M3404</v>
          </cell>
          <cell r="B1184" t="str">
            <v>Jan</v>
          </cell>
          <cell r="C1184" t="str">
            <v>MOSKALEW</v>
          </cell>
          <cell r="D1184" t="str">
            <v>ŚKB Harcownik Warszawa</v>
          </cell>
          <cell r="E1184">
            <v>34612</v>
          </cell>
        </row>
        <row r="1185">
          <cell r="A1185" t="str">
            <v>M3422</v>
          </cell>
          <cell r="B1185" t="str">
            <v>Jerzy</v>
          </cell>
          <cell r="C1185" t="str">
            <v>MILER</v>
          </cell>
          <cell r="D1185" t="str">
            <v>----</v>
          </cell>
          <cell r="E1185">
            <v>12934</v>
          </cell>
        </row>
        <row r="1186">
          <cell r="A1186" t="str">
            <v>M3447</v>
          </cell>
          <cell r="B1186" t="str">
            <v>Patryk</v>
          </cell>
          <cell r="C1186" t="str">
            <v>MARCINKOWSKI</v>
          </cell>
          <cell r="D1186" t="str">
            <v>MUKBMDK Płock</v>
          </cell>
          <cell r="E1186">
            <v>35605</v>
          </cell>
        </row>
        <row r="1187">
          <cell r="A1187" t="str">
            <v>M3477</v>
          </cell>
          <cell r="B1187" t="str">
            <v>Axel</v>
          </cell>
          <cell r="C1187" t="str">
            <v>MARCINIAK</v>
          </cell>
          <cell r="D1187" t="str">
            <v>MLKS Solec Kuj.</v>
          </cell>
          <cell r="E1187">
            <v>35938</v>
          </cell>
        </row>
        <row r="1188">
          <cell r="A1188" t="str">
            <v>M3486</v>
          </cell>
          <cell r="B1188" t="str">
            <v>Dominika</v>
          </cell>
          <cell r="C1188" t="str">
            <v>MRÓZ</v>
          </cell>
          <cell r="D1188" t="str">
            <v>MMKS Kędzierzyn-Koźle</v>
          </cell>
          <cell r="E1188">
            <v>35808</v>
          </cell>
        </row>
        <row r="1189">
          <cell r="A1189" t="str">
            <v>M3506</v>
          </cell>
          <cell r="B1189" t="str">
            <v>Aleksander</v>
          </cell>
          <cell r="C1189" t="str">
            <v>MORZYK</v>
          </cell>
          <cell r="D1189" t="str">
            <v>LUKS Jedynka Częstochowa</v>
          </cell>
          <cell r="E1189">
            <v>34166</v>
          </cell>
        </row>
        <row r="1190">
          <cell r="A1190" t="str">
            <v>M3524</v>
          </cell>
          <cell r="B1190" t="str">
            <v>Dawid</v>
          </cell>
          <cell r="C1190" t="str">
            <v>MAZUR</v>
          </cell>
          <cell r="D1190" t="str">
            <v>LKS Technik Głubczyce</v>
          </cell>
          <cell r="E1190">
            <v>35502</v>
          </cell>
        </row>
        <row r="1191">
          <cell r="A1191" t="str">
            <v>M3531</v>
          </cell>
          <cell r="B1191" t="str">
            <v>Norbert</v>
          </cell>
          <cell r="C1191" t="str">
            <v>MIARKA</v>
          </cell>
          <cell r="D1191" t="str">
            <v>ZKB Maced Polanów</v>
          </cell>
          <cell r="E1191">
            <v>35490</v>
          </cell>
        </row>
        <row r="1192">
          <cell r="A1192" t="str">
            <v>M3544</v>
          </cell>
          <cell r="B1192" t="str">
            <v>Bartosz</v>
          </cell>
          <cell r="C1192" t="str">
            <v>MIERNIK</v>
          </cell>
          <cell r="D1192" t="str">
            <v>MKS Orlicz Suchedniów</v>
          </cell>
          <cell r="E1192">
            <v>35324</v>
          </cell>
        </row>
        <row r="1193">
          <cell r="A1193" t="str">
            <v>M3567</v>
          </cell>
          <cell r="B1193" t="str">
            <v>Karol</v>
          </cell>
          <cell r="C1193" t="str">
            <v>MĄCZYŃSKI</v>
          </cell>
          <cell r="D1193" t="str">
            <v>UKSB Volant Mielec</v>
          </cell>
          <cell r="E1193">
            <v>35491</v>
          </cell>
        </row>
        <row r="1194">
          <cell r="A1194" t="str">
            <v>M3572</v>
          </cell>
          <cell r="B1194" t="str">
            <v>Tymoteusz</v>
          </cell>
          <cell r="C1194" t="str">
            <v>MALIK</v>
          </cell>
          <cell r="D1194" t="str">
            <v>UKS Trójka Tarnobrzeg</v>
          </cell>
          <cell r="E1194">
            <v>36424</v>
          </cell>
        </row>
        <row r="1195">
          <cell r="A1195" t="str">
            <v>M3590</v>
          </cell>
          <cell r="B1195" t="str">
            <v>Michał</v>
          </cell>
          <cell r="C1195" t="str">
            <v>MROZEK</v>
          </cell>
          <cell r="D1195" t="str">
            <v>UKS Orliki Ropica Polska</v>
          </cell>
          <cell r="E1195">
            <v>34951</v>
          </cell>
        </row>
        <row r="1196">
          <cell r="A1196" t="str">
            <v>M3641</v>
          </cell>
          <cell r="B1196" t="str">
            <v>Mariusz</v>
          </cell>
          <cell r="C1196" t="str">
            <v>MACZUGA</v>
          </cell>
          <cell r="D1196" t="str">
            <v>UKS Ząbkowice Dąbrowa Górn.</v>
          </cell>
          <cell r="E1196">
            <v>24102</v>
          </cell>
        </row>
        <row r="1197">
          <cell r="A1197" t="str">
            <v>M3661</v>
          </cell>
          <cell r="B1197" t="str">
            <v>Magdalena</v>
          </cell>
          <cell r="C1197" t="str">
            <v>MACHNIK</v>
          </cell>
          <cell r="D1197" t="str">
            <v>UKS Orbitek Straszęcin</v>
          </cell>
          <cell r="E1197">
            <v>35572</v>
          </cell>
        </row>
        <row r="1198">
          <cell r="A1198" t="str">
            <v>M3662</v>
          </cell>
          <cell r="B1198" t="str">
            <v>Anita</v>
          </cell>
          <cell r="C1198" t="str">
            <v>MIELNICZEK</v>
          </cell>
          <cell r="D1198" t="str">
            <v>UKS Orbitek Straszęcin</v>
          </cell>
          <cell r="E1198">
            <v>35124</v>
          </cell>
        </row>
        <row r="1199">
          <cell r="A1199" t="str">
            <v>M3677</v>
          </cell>
          <cell r="B1199" t="str">
            <v>Dominik</v>
          </cell>
          <cell r="C1199" t="str">
            <v>MACIEJEWSKI</v>
          </cell>
          <cell r="D1199" t="str">
            <v>MKB Lednik Miastko</v>
          </cell>
          <cell r="E1199">
            <v>35877</v>
          </cell>
        </row>
        <row r="1200">
          <cell r="A1200" t="str">
            <v>M3704</v>
          </cell>
          <cell r="B1200" t="str">
            <v>Rafał</v>
          </cell>
          <cell r="C1200" t="str">
            <v>MARKOWICZ</v>
          </cell>
          <cell r="D1200" t="str">
            <v>UKS Orliki Ropica Polska</v>
          </cell>
          <cell r="E1200">
            <v>35523</v>
          </cell>
        </row>
        <row r="1201">
          <cell r="A1201" t="str">
            <v>M3728</v>
          </cell>
          <cell r="B1201" t="str">
            <v>Katarzyna</v>
          </cell>
          <cell r="C1201" t="str">
            <v>MYSŁEK</v>
          </cell>
          <cell r="D1201" t="str">
            <v>BKS Kolejarz Częstochowa</v>
          </cell>
          <cell r="E1201">
            <v>34511</v>
          </cell>
        </row>
        <row r="1202">
          <cell r="A1202" t="str">
            <v>M3731</v>
          </cell>
          <cell r="B1202" t="str">
            <v>Jakub</v>
          </cell>
          <cell r="C1202" t="str">
            <v>MOSORZEWSKI</v>
          </cell>
          <cell r="D1202" t="str">
            <v>UKS Kiko Zamość</v>
          </cell>
          <cell r="E1202">
            <v>35487</v>
          </cell>
        </row>
        <row r="1203">
          <cell r="A1203" t="str">
            <v>M3746</v>
          </cell>
          <cell r="B1203" t="str">
            <v>Dorota</v>
          </cell>
          <cell r="C1203" t="str">
            <v>MATYSIAK</v>
          </cell>
          <cell r="D1203" t="str">
            <v>KS Hubertus Zalesie Górne</v>
          </cell>
          <cell r="E1203">
            <v>36197</v>
          </cell>
        </row>
        <row r="1204">
          <cell r="A1204" t="str">
            <v>M3747</v>
          </cell>
          <cell r="B1204" t="str">
            <v>Michał</v>
          </cell>
          <cell r="C1204" t="str">
            <v>MATYSIAK</v>
          </cell>
          <cell r="D1204" t="str">
            <v>KS Hubertus Zalesie Górne</v>
          </cell>
          <cell r="E1204">
            <v>36732</v>
          </cell>
        </row>
        <row r="1205">
          <cell r="A1205" t="str">
            <v>M3761</v>
          </cell>
          <cell r="B1205" t="str">
            <v>Monika</v>
          </cell>
          <cell r="C1205" t="str">
            <v>MAZUR</v>
          </cell>
          <cell r="D1205" t="str">
            <v>LKS Technik Głubczyce</v>
          </cell>
          <cell r="E1205">
            <v>35502</v>
          </cell>
        </row>
        <row r="1206">
          <cell r="A1206" t="str">
            <v>M3762</v>
          </cell>
          <cell r="B1206" t="str">
            <v>Dawid</v>
          </cell>
          <cell r="C1206" t="str">
            <v>MINARTOWICZ</v>
          </cell>
          <cell r="D1206" t="str">
            <v>LKS Technik Głubczyce</v>
          </cell>
          <cell r="E1206">
            <v>35998</v>
          </cell>
        </row>
        <row r="1207">
          <cell r="A1207" t="str">
            <v>M3763</v>
          </cell>
          <cell r="B1207" t="str">
            <v>Dominika</v>
          </cell>
          <cell r="C1207" t="str">
            <v>MINARTOWICZ</v>
          </cell>
          <cell r="D1207" t="str">
            <v>LKS Technik Głubczyce</v>
          </cell>
          <cell r="E1207">
            <v>35604</v>
          </cell>
        </row>
        <row r="1208">
          <cell r="A1208" t="str">
            <v>M3790</v>
          </cell>
          <cell r="B1208" t="str">
            <v>Kornelia</v>
          </cell>
          <cell r="C1208" t="str">
            <v>MARCZAK</v>
          </cell>
          <cell r="D1208" t="str">
            <v>UKS Plesbad Pszczyna</v>
          </cell>
          <cell r="E1208">
            <v>35497</v>
          </cell>
        </row>
        <row r="1209">
          <cell r="A1209" t="str">
            <v>M3796</v>
          </cell>
          <cell r="B1209" t="str">
            <v>Daniel</v>
          </cell>
          <cell r="C1209" t="str">
            <v>MATYSEK</v>
          </cell>
          <cell r="D1209" t="str">
            <v>UKS Ząbkowice Dąbrowa Górn.</v>
          </cell>
          <cell r="E1209">
            <v>36127</v>
          </cell>
        </row>
        <row r="1210">
          <cell r="A1210" t="str">
            <v>M3833</v>
          </cell>
          <cell r="B1210" t="str">
            <v>Piotr</v>
          </cell>
          <cell r="C1210" t="str">
            <v>MARTYŃSKI</v>
          </cell>
          <cell r="D1210" t="str">
            <v>KS Chojnik Jelenia Góra</v>
          </cell>
          <cell r="E1210">
            <v>35268</v>
          </cell>
        </row>
        <row r="1211">
          <cell r="A1211" t="str">
            <v>M3851</v>
          </cell>
          <cell r="B1211" t="str">
            <v>Adrian</v>
          </cell>
          <cell r="C1211" t="str">
            <v>MAJEWSKI</v>
          </cell>
          <cell r="D1211" t="str">
            <v>UKS Hubal Białystok</v>
          </cell>
          <cell r="E1211">
            <v>36000</v>
          </cell>
        </row>
        <row r="1212">
          <cell r="A1212" t="str">
            <v>M3868</v>
          </cell>
          <cell r="B1212" t="str">
            <v>Antoni</v>
          </cell>
          <cell r="C1212" t="str">
            <v>MALCHAREK</v>
          </cell>
          <cell r="D1212" t="str">
            <v>----</v>
          </cell>
          <cell r="E1212">
            <v>15112</v>
          </cell>
        </row>
        <row r="1213">
          <cell r="A1213" t="str">
            <v>M3936</v>
          </cell>
          <cell r="B1213" t="str">
            <v>Katarzyna</v>
          </cell>
          <cell r="C1213" t="str">
            <v>MARTIN</v>
          </cell>
          <cell r="D1213" t="str">
            <v>UKS 15 Kędzierzyn-Koźle</v>
          </cell>
          <cell r="E1213">
            <v>35906</v>
          </cell>
        </row>
        <row r="1214">
          <cell r="A1214" t="str">
            <v>M3937</v>
          </cell>
          <cell r="B1214" t="str">
            <v>Tomasz</v>
          </cell>
          <cell r="C1214" t="str">
            <v>MARTIN</v>
          </cell>
          <cell r="D1214" t="str">
            <v>UKS 15 Kędzierzyn-Koźle</v>
          </cell>
          <cell r="E1214">
            <v>34334</v>
          </cell>
        </row>
        <row r="1215">
          <cell r="A1215" t="str">
            <v>M3946</v>
          </cell>
          <cell r="B1215" t="str">
            <v>Dawid</v>
          </cell>
          <cell r="C1215" t="str">
            <v>MIANOWSKI</v>
          </cell>
          <cell r="D1215" t="str">
            <v>MKS Garwolin</v>
          </cell>
          <cell r="E1215">
            <v>35695</v>
          </cell>
        </row>
        <row r="1216">
          <cell r="A1216" t="str">
            <v>M3959</v>
          </cell>
          <cell r="B1216" t="str">
            <v>Łucja</v>
          </cell>
          <cell r="C1216" t="str">
            <v>MIGAS</v>
          </cell>
          <cell r="D1216" t="str">
            <v>UKS Iskra Sarbice</v>
          </cell>
          <cell r="E1216">
            <v>35866</v>
          </cell>
        </row>
        <row r="1217">
          <cell r="A1217" t="str">
            <v>M3981</v>
          </cell>
          <cell r="B1217" t="str">
            <v>Andrzej</v>
          </cell>
          <cell r="C1217" t="str">
            <v>MOCZULAK</v>
          </cell>
          <cell r="D1217" t="str">
            <v>KS Hubertus Zalesie Górne</v>
          </cell>
          <cell r="E1217">
            <v>35379</v>
          </cell>
        </row>
        <row r="1218">
          <cell r="A1218" t="str">
            <v>M4053</v>
          </cell>
          <cell r="B1218" t="str">
            <v>Katarzyna</v>
          </cell>
          <cell r="C1218" t="str">
            <v>MICHTA</v>
          </cell>
          <cell r="D1218" t="str">
            <v>MKS Orlicz Suchedniów</v>
          </cell>
          <cell r="E1218">
            <v>36306</v>
          </cell>
        </row>
        <row r="1219">
          <cell r="A1219" t="str">
            <v>M4059</v>
          </cell>
          <cell r="B1219" t="str">
            <v>Danuta</v>
          </cell>
          <cell r="C1219" t="str">
            <v>MALCHAREK</v>
          </cell>
          <cell r="D1219" t="str">
            <v>----</v>
          </cell>
          <cell r="E1219">
            <v>14965</v>
          </cell>
        </row>
        <row r="1220">
          <cell r="A1220" t="str">
            <v>M4093</v>
          </cell>
          <cell r="B1220" t="str">
            <v>Miłosz</v>
          </cell>
          <cell r="C1220" t="str">
            <v>MIERNIK</v>
          </cell>
          <cell r="D1220" t="str">
            <v>MKS Orlicz Suchedniów</v>
          </cell>
          <cell r="E1220">
            <v>36766</v>
          </cell>
        </row>
        <row r="1221">
          <cell r="A1221" t="str">
            <v>M4096</v>
          </cell>
          <cell r="B1221" t="str">
            <v>Mirosław</v>
          </cell>
          <cell r="C1221" t="str">
            <v>MAREK</v>
          </cell>
          <cell r="D1221" t="str">
            <v>----</v>
          </cell>
          <cell r="E1221">
            <v>28503</v>
          </cell>
        </row>
        <row r="1222">
          <cell r="A1222" t="str">
            <v>M4134</v>
          </cell>
          <cell r="B1222" t="str">
            <v>Jarosław</v>
          </cell>
          <cell r="C1222" t="str">
            <v>MAZUR</v>
          </cell>
          <cell r="D1222" t="str">
            <v>UKSB Volant Mielec</v>
          </cell>
          <cell r="E1222">
            <v>34360</v>
          </cell>
        </row>
        <row r="1223">
          <cell r="A1223" t="str">
            <v>M4147</v>
          </cell>
          <cell r="B1223" t="str">
            <v>Joanna</v>
          </cell>
          <cell r="C1223" t="str">
            <v>MOSZCZYŃSKA</v>
          </cell>
          <cell r="D1223" t="str">
            <v>UKS Lotka Lubiewo</v>
          </cell>
          <cell r="E1223">
            <v>34759</v>
          </cell>
        </row>
        <row r="1224">
          <cell r="A1224" t="str">
            <v>M4152</v>
          </cell>
          <cell r="B1224" t="str">
            <v>Aleksandra</v>
          </cell>
          <cell r="C1224" t="str">
            <v>MARTIN</v>
          </cell>
          <cell r="D1224" t="str">
            <v>UKS Lotka Lubiewo</v>
          </cell>
          <cell r="E1224">
            <v>36634</v>
          </cell>
        </row>
        <row r="1225">
          <cell r="A1225" t="str">
            <v>M4154</v>
          </cell>
          <cell r="B1225" t="str">
            <v>Krzysztof</v>
          </cell>
          <cell r="C1225" t="str">
            <v>MARTIN</v>
          </cell>
          <cell r="D1225" t="str">
            <v>UKS Lotka Lubiewo</v>
          </cell>
          <cell r="E1225">
            <v>35614</v>
          </cell>
        </row>
        <row r="1226">
          <cell r="A1226" t="str">
            <v>M4170</v>
          </cell>
          <cell r="B1226" t="str">
            <v>Kamil</v>
          </cell>
          <cell r="C1226" t="str">
            <v>MICHAŁEK</v>
          </cell>
          <cell r="D1226" t="str">
            <v>UKS Orbitek Straszęcin</v>
          </cell>
          <cell r="E1226">
            <v>36449</v>
          </cell>
        </row>
        <row r="1227">
          <cell r="A1227" t="str">
            <v>M4177</v>
          </cell>
          <cell r="B1227" t="str">
            <v>Krzysztof</v>
          </cell>
          <cell r="C1227" t="str">
            <v>MAJKOWSKI</v>
          </cell>
          <cell r="D1227" t="str">
            <v>ŚKB Harcownik Warszawa</v>
          </cell>
          <cell r="E1227">
            <v>34493</v>
          </cell>
        </row>
        <row r="1228">
          <cell r="A1228" t="str">
            <v>M4193</v>
          </cell>
          <cell r="B1228" t="str">
            <v>Robert</v>
          </cell>
          <cell r="C1228" t="str">
            <v>MIRGA</v>
          </cell>
          <cell r="D1228" t="str">
            <v>LKS Technik Głubczyce</v>
          </cell>
          <cell r="E1228">
            <v>35455</v>
          </cell>
        </row>
        <row r="1229">
          <cell r="A1229" t="str">
            <v>M4225</v>
          </cell>
          <cell r="B1229" t="str">
            <v>Bartosz</v>
          </cell>
          <cell r="C1229" t="str">
            <v>MARKIEWICZ</v>
          </cell>
          <cell r="D1229" t="str">
            <v>MLKS Solec Kuj.</v>
          </cell>
          <cell r="E1229">
            <v>35958</v>
          </cell>
        </row>
        <row r="1230">
          <cell r="A1230" t="str">
            <v>M4261</v>
          </cell>
          <cell r="B1230" t="str">
            <v>Piotr</v>
          </cell>
          <cell r="C1230" t="str">
            <v>MRACHACZ</v>
          </cell>
          <cell r="D1230" t="str">
            <v>UKS 15 Kędzierzyn-Koźle</v>
          </cell>
          <cell r="E1230">
            <v>35360</v>
          </cell>
        </row>
        <row r="1231">
          <cell r="A1231" t="str">
            <v>M4285</v>
          </cell>
          <cell r="B1231" t="str">
            <v>Beata</v>
          </cell>
          <cell r="C1231" t="str">
            <v>MICHALUK</v>
          </cell>
          <cell r="D1231" t="str">
            <v>SKB Suwałki</v>
          </cell>
          <cell r="E1231">
            <v>36227</v>
          </cell>
        </row>
        <row r="1232">
          <cell r="A1232" t="str">
            <v>M4309</v>
          </cell>
          <cell r="B1232" t="str">
            <v>Wojciech</v>
          </cell>
          <cell r="C1232" t="str">
            <v>MALAJKA</v>
          </cell>
          <cell r="D1232" t="str">
            <v>UKS Iskra Babimost</v>
          </cell>
          <cell r="E1232">
            <v>36383</v>
          </cell>
        </row>
        <row r="1233">
          <cell r="A1233" t="str">
            <v>M4313</v>
          </cell>
          <cell r="B1233" t="str">
            <v>Hong</v>
          </cell>
          <cell r="C1233" t="str">
            <v>MAO</v>
          </cell>
          <cell r="D1233" t="str">
            <v>LKS Technik Głubczyce</v>
          </cell>
          <cell r="E1233">
            <v>28994</v>
          </cell>
        </row>
        <row r="1234">
          <cell r="A1234" t="str">
            <v>M4349</v>
          </cell>
          <cell r="B1234" t="str">
            <v>Katarzyna</v>
          </cell>
          <cell r="C1234" t="str">
            <v>MITURSKA</v>
          </cell>
          <cell r="D1234" t="str">
            <v>ŚKB Harcownik Warszawa</v>
          </cell>
          <cell r="E1234">
            <v>32969</v>
          </cell>
        </row>
        <row r="1235">
          <cell r="A1235" t="str">
            <v>M4383</v>
          </cell>
          <cell r="B1235" t="str">
            <v>Patryk</v>
          </cell>
          <cell r="C1235" t="str">
            <v>MIKULSKI</v>
          </cell>
          <cell r="D1235" t="str">
            <v>OTB Lotka Ostrów Wlkp.</v>
          </cell>
          <cell r="E1235">
            <v>34775</v>
          </cell>
        </row>
        <row r="1236">
          <cell r="A1236" t="str">
            <v>M4409</v>
          </cell>
          <cell r="B1236" t="str">
            <v>Tomasz</v>
          </cell>
          <cell r="C1236" t="str">
            <v>MACIELAK</v>
          </cell>
          <cell r="D1236" t="str">
            <v>MMKS Gdańsk</v>
          </cell>
          <cell r="E1236">
            <v>35606</v>
          </cell>
        </row>
        <row r="1237">
          <cell r="A1237" t="str">
            <v>M4437</v>
          </cell>
          <cell r="B1237" t="str">
            <v>Agata</v>
          </cell>
          <cell r="C1237" t="str">
            <v>MALEK</v>
          </cell>
          <cell r="D1237" t="str">
            <v>KS Wesoła Warszawa</v>
          </cell>
          <cell r="E1237">
            <v>35730</v>
          </cell>
        </row>
        <row r="1238">
          <cell r="A1238" t="str">
            <v>M4441</v>
          </cell>
          <cell r="B1238" t="str">
            <v>Piotr</v>
          </cell>
          <cell r="C1238" t="str">
            <v>MISIOROWSKI</v>
          </cell>
          <cell r="D1238" t="str">
            <v>AZSAGH Kraków</v>
          </cell>
          <cell r="E1238">
            <v>36246</v>
          </cell>
        </row>
        <row r="1239">
          <cell r="A1239" t="str">
            <v>M4456</v>
          </cell>
          <cell r="B1239" t="str">
            <v>Patrycja</v>
          </cell>
          <cell r="C1239" t="str">
            <v>MATUSIAK</v>
          </cell>
          <cell r="D1239" t="str">
            <v>LUKS Krokus Góralice</v>
          </cell>
          <cell r="E1239">
            <v>36183</v>
          </cell>
        </row>
        <row r="1240">
          <cell r="A1240" t="str">
            <v>M4460</v>
          </cell>
          <cell r="B1240" t="str">
            <v>Magdalena</v>
          </cell>
          <cell r="C1240" t="str">
            <v>MATEREK</v>
          </cell>
          <cell r="D1240" t="str">
            <v>MKS Orlicz Suchedniów</v>
          </cell>
          <cell r="E1240">
            <v>36347</v>
          </cell>
        </row>
        <row r="1241">
          <cell r="A1241" t="str">
            <v>M4513</v>
          </cell>
          <cell r="B1241" t="str">
            <v>Konrad</v>
          </cell>
          <cell r="C1241" t="str">
            <v>MOTYL</v>
          </cell>
          <cell r="D1241" t="str">
            <v>MKS Dwójka Blachownia</v>
          </cell>
          <cell r="E1241">
            <v>36621</v>
          </cell>
        </row>
        <row r="1242">
          <cell r="A1242" t="str">
            <v>M4518</v>
          </cell>
          <cell r="B1242" t="str">
            <v>Jakub</v>
          </cell>
          <cell r="C1242" t="str">
            <v>MAJERSKI</v>
          </cell>
          <cell r="D1242" t="str">
            <v>MKSKSOS Kraków</v>
          </cell>
          <cell r="E1242">
            <v>36756</v>
          </cell>
        </row>
        <row r="1243">
          <cell r="A1243" t="str">
            <v>M4534</v>
          </cell>
          <cell r="B1243" t="str">
            <v>Mateusz</v>
          </cell>
          <cell r="C1243" t="str">
            <v>MISIK</v>
          </cell>
          <cell r="D1243" t="str">
            <v>MUKS 5 Chełm</v>
          </cell>
          <cell r="E1243">
            <v>36130</v>
          </cell>
        </row>
        <row r="1244">
          <cell r="A1244" t="str">
            <v>M4542</v>
          </cell>
          <cell r="B1244" t="str">
            <v>Stefan</v>
          </cell>
          <cell r="C1244" t="str">
            <v>MAZUREK</v>
          </cell>
          <cell r="D1244" t="str">
            <v>UKS Piast-B Kobylnica</v>
          </cell>
          <cell r="E1244">
            <v>35888</v>
          </cell>
        </row>
        <row r="1245">
          <cell r="A1245" t="str">
            <v>M4546</v>
          </cell>
          <cell r="B1245" t="str">
            <v>Agnieszka</v>
          </cell>
          <cell r="C1245" t="str">
            <v>MIRACZKA</v>
          </cell>
          <cell r="D1245" t="str">
            <v>MKB Lednik Miastko</v>
          </cell>
          <cell r="E1245">
            <v>36776</v>
          </cell>
        </row>
        <row r="1246">
          <cell r="A1246" t="str">
            <v>M4565</v>
          </cell>
          <cell r="B1246" t="str">
            <v>Maciej</v>
          </cell>
          <cell r="C1246" t="str">
            <v>MATUSZ</v>
          </cell>
          <cell r="D1246" t="str">
            <v>LKS Technik Głubczyce</v>
          </cell>
          <cell r="E1246">
            <v>36904</v>
          </cell>
        </row>
        <row r="1247">
          <cell r="A1247" t="str">
            <v>M4567</v>
          </cell>
          <cell r="B1247" t="str">
            <v>Klaudia</v>
          </cell>
          <cell r="C1247" t="str">
            <v>MAC</v>
          </cell>
          <cell r="D1247" t="str">
            <v>UKS Sokół Ropczyce</v>
          </cell>
          <cell r="E1247">
            <v>35765</v>
          </cell>
        </row>
        <row r="1248">
          <cell r="A1248" t="str">
            <v>M4571</v>
          </cell>
          <cell r="B1248" t="str">
            <v>Aleksandra</v>
          </cell>
          <cell r="C1248" t="str">
            <v>MICHALSKA</v>
          </cell>
          <cell r="D1248" t="str">
            <v>UKS Smecz Bogatynia</v>
          </cell>
          <cell r="E1248">
            <v>35986</v>
          </cell>
        </row>
        <row r="1249">
          <cell r="A1249" t="str">
            <v>M4588</v>
          </cell>
          <cell r="B1249" t="str">
            <v>Jakub</v>
          </cell>
          <cell r="C1249" t="str">
            <v>MINARTOWICZ</v>
          </cell>
          <cell r="D1249" t="str">
            <v>LKS Technik Głubczyce</v>
          </cell>
          <cell r="E1249">
            <v>36554</v>
          </cell>
        </row>
        <row r="1250">
          <cell r="A1250" t="str">
            <v>M4593</v>
          </cell>
          <cell r="B1250" t="str">
            <v>Paulina</v>
          </cell>
          <cell r="C1250" t="str">
            <v>MAJTKA</v>
          </cell>
          <cell r="D1250" t="str">
            <v>ZKB Maced Polanów</v>
          </cell>
          <cell r="E1250">
            <v>36839</v>
          </cell>
        </row>
        <row r="1251">
          <cell r="A1251" t="str">
            <v>M4612</v>
          </cell>
          <cell r="B1251" t="str">
            <v>Patryk</v>
          </cell>
          <cell r="C1251" t="str">
            <v>MICHAŁEK</v>
          </cell>
          <cell r="D1251" t="str">
            <v>UKS Orbitek Straszęcin</v>
          </cell>
          <cell r="E1251">
            <v>37120</v>
          </cell>
        </row>
        <row r="1252">
          <cell r="A1252" t="str">
            <v>M4621</v>
          </cell>
          <cell r="B1252" t="str">
            <v>Joanna</v>
          </cell>
          <cell r="C1252" t="str">
            <v>MARCINIAK</v>
          </cell>
          <cell r="D1252" t="str">
            <v>SLKS Tramp Orneta</v>
          </cell>
          <cell r="E1252">
            <v>36636</v>
          </cell>
        </row>
        <row r="1253">
          <cell r="A1253" t="str">
            <v>M4631</v>
          </cell>
          <cell r="B1253" t="str">
            <v>Agata</v>
          </cell>
          <cell r="C1253" t="str">
            <v>MIELEWCZYK</v>
          </cell>
          <cell r="D1253" t="str">
            <v>ULKS U-2 Lotka Bytów</v>
          </cell>
          <cell r="E1253">
            <v>37241</v>
          </cell>
        </row>
        <row r="1254">
          <cell r="A1254" t="str">
            <v>M4654</v>
          </cell>
          <cell r="B1254" t="str">
            <v>Marceli</v>
          </cell>
          <cell r="C1254" t="str">
            <v>MORZEWSKI</v>
          </cell>
          <cell r="D1254" t="str">
            <v>UKSB Milenium Warszawa</v>
          </cell>
          <cell r="E1254">
            <v>36547</v>
          </cell>
        </row>
        <row r="1255">
          <cell r="A1255" t="str">
            <v>M4661</v>
          </cell>
          <cell r="B1255" t="str">
            <v>Jerzy</v>
          </cell>
          <cell r="C1255" t="str">
            <v>MURACH</v>
          </cell>
          <cell r="D1255" t="str">
            <v>----</v>
          </cell>
          <cell r="E1255">
            <v>22788</v>
          </cell>
        </row>
        <row r="1256">
          <cell r="A1256" t="str">
            <v>M4669</v>
          </cell>
          <cell r="B1256" t="str">
            <v>Weronika</v>
          </cell>
          <cell r="C1256" t="str">
            <v>MACUREK</v>
          </cell>
          <cell r="D1256" t="str">
            <v>UKSOSIR Badminton Sławno</v>
          </cell>
          <cell r="E1256">
            <v>36522</v>
          </cell>
        </row>
        <row r="1257">
          <cell r="A1257" t="str">
            <v>M4688</v>
          </cell>
          <cell r="B1257" t="str">
            <v>Martyna</v>
          </cell>
          <cell r="C1257" t="str">
            <v>MATEJEK</v>
          </cell>
          <cell r="D1257" t="str">
            <v>UKS Kometa Sianów</v>
          </cell>
          <cell r="E1257">
            <v>36808</v>
          </cell>
        </row>
        <row r="1258">
          <cell r="A1258" t="str">
            <v>M4689</v>
          </cell>
          <cell r="B1258" t="str">
            <v>Maciej</v>
          </cell>
          <cell r="C1258" t="str">
            <v>MAŁACHOWSKI</v>
          </cell>
          <cell r="D1258" t="str">
            <v>UKS Kometa Sianów</v>
          </cell>
          <cell r="E1258">
            <v>36348</v>
          </cell>
        </row>
        <row r="1259">
          <cell r="A1259" t="str">
            <v>M4698</v>
          </cell>
          <cell r="B1259" t="str">
            <v>Norbert</v>
          </cell>
          <cell r="C1259" t="str">
            <v>MARKOWSKI</v>
          </cell>
          <cell r="D1259" t="str">
            <v>UKS Kometa Sianów</v>
          </cell>
          <cell r="E1259">
            <v>37001</v>
          </cell>
        </row>
        <row r="1260">
          <cell r="A1260" t="str">
            <v>M4717</v>
          </cell>
          <cell r="B1260" t="str">
            <v>Beata</v>
          </cell>
          <cell r="C1260" t="str">
            <v>MYCEK</v>
          </cell>
          <cell r="D1260" t="str">
            <v>MKS Stal Nowa Dęba</v>
          </cell>
          <cell r="E1260">
            <v>37050</v>
          </cell>
        </row>
        <row r="1261">
          <cell r="A1261" t="str">
            <v>M4741</v>
          </cell>
          <cell r="B1261" t="str">
            <v>Klaudia</v>
          </cell>
          <cell r="C1261" t="str">
            <v>MATYSZCZUK</v>
          </cell>
          <cell r="D1261" t="str">
            <v>UKS Kometa Sianów</v>
          </cell>
          <cell r="E1261">
            <v>36565</v>
          </cell>
        </row>
        <row r="1262">
          <cell r="A1262" t="str">
            <v>M4748</v>
          </cell>
          <cell r="B1262" t="str">
            <v>Olga</v>
          </cell>
          <cell r="C1262" t="str">
            <v>MIKSZA</v>
          </cell>
          <cell r="D1262" t="str">
            <v>KS Wesoła Warszawa</v>
          </cell>
          <cell r="E1262">
            <v>36301</v>
          </cell>
        </row>
        <row r="1263">
          <cell r="A1263" t="str">
            <v>M4756</v>
          </cell>
          <cell r="B1263" t="str">
            <v>Emilia</v>
          </cell>
          <cell r="C1263" t="str">
            <v>MIERZEJEWSKA</v>
          </cell>
          <cell r="D1263" t="str">
            <v>UKSOSIR Badminton Sławno</v>
          </cell>
          <cell r="E1263">
            <v>36219</v>
          </cell>
        </row>
        <row r="1264">
          <cell r="A1264" t="str">
            <v>M4760</v>
          </cell>
          <cell r="B1264" t="str">
            <v>Klaudia</v>
          </cell>
          <cell r="C1264" t="str">
            <v>MICHAELIS</v>
          </cell>
          <cell r="D1264" t="str">
            <v>MLKS Solec Kuj.</v>
          </cell>
          <cell r="E1264">
            <v>37037</v>
          </cell>
        </row>
        <row r="1265">
          <cell r="A1265" t="str">
            <v>M4773</v>
          </cell>
          <cell r="B1265" t="str">
            <v>Maksym</v>
          </cell>
          <cell r="C1265" t="str">
            <v>MARCINIAK</v>
          </cell>
          <cell r="D1265" t="str">
            <v>MLKS Solec Kuj.</v>
          </cell>
          <cell r="E1265">
            <v>37350</v>
          </cell>
        </row>
        <row r="1266">
          <cell r="A1266" t="str">
            <v>M4779</v>
          </cell>
          <cell r="B1266" t="str">
            <v>Mariusz</v>
          </cell>
          <cell r="C1266" t="str">
            <v>MIERNIK</v>
          </cell>
          <cell r="D1266" t="str">
            <v>----</v>
          </cell>
          <cell r="E1266">
            <v>22298</v>
          </cell>
        </row>
        <row r="1267">
          <cell r="A1267" t="str">
            <v>M4792</v>
          </cell>
          <cell r="B1267" t="str">
            <v>Urszula</v>
          </cell>
          <cell r="C1267" t="str">
            <v>MISZKIEL</v>
          </cell>
          <cell r="D1267" t="str">
            <v>SKB Suwałki</v>
          </cell>
          <cell r="E1267">
            <v>36930</v>
          </cell>
        </row>
        <row r="1268">
          <cell r="A1268" t="str">
            <v>M4795</v>
          </cell>
          <cell r="B1268" t="str">
            <v>Łukasz</v>
          </cell>
          <cell r="C1268" t="str">
            <v>MIŁOŚNICKI</v>
          </cell>
          <cell r="D1268" t="str">
            <v>SLKS Tramp Orneta</v>
          </cell>
          <cell r="E1268">
            <v>37566</v>
          </cell>
        </row>
        <row r="1269">
          <cell r="A1269" t="str">
            <v>M4796</v>
          </cell>
          <cell r="B1269" t="str">
            <v>Mateusz</v>
          </cell>
          <cell r="C1269" t="str">
            <v>MIŁOŚNICKI</v>
          </cell>
          <cell r="D1269" t="str">
            <v>SLKS Tramp Orneta</v>
          </cell>
          <cell r="E1269">
            <v>37119</v>
          </cell>
        </row>
        <row r="1270">
          <cell r="A1270" t="str">
            <v>M4809</v>
          </cell>
          <cell r="B1270" t="str">
            <v>Klaudia</v>
          </cell>
          <cell r="C1270" t="str">
            <v>MARKOWSKA</v>
          </cell>
          <cell r="D1270" t="str">
            <v>UKS Hubal Białystok</v>
          </cell>
          <cell r="E1270">
            <v>36512</v>
          </cell>
        </row>
        <row r="1271">
          <cell r="A1271" t="str">
            <v>M4810</v>
          </cell>
          <cell r="B1271" t="str">
            <v>Paulina</v>
          </cell>
          <cell r="C1271" t="str">
            <v>MUSZYŃSKA</v>
          </cell>
          <cell r="D1271" t="str">
            <v>UKS Hubal Białystok</v>
          </cell>
          <cell r="E1271">
            <v>36402</v>
          </cell>
        </row>
        <row r="1272">
          <cell r="A1272" t="str">
            <v>M4817</v>
          </cell>
          <cell r="B1272" t="str">
            <v>Arkadiusz</v>
          </cell>
          <cell r="C1272" t="str">
            <v>MIECZKOWSKI</v>
          </cell>
          <cell r="D1272" t="str">
            <v>UKS Hubal Białystok</v>
          </cell>
          <cell r="E1272">
            <v>36615</v>
          </cell>
        </row>
        <row r="1273">
          <cell r="A1273" t="str">
            <v>M4864</v>
          </cell>
          <cell r="B1273" t="str">
            <v>Katarzyna</v>
          </cell>
          <cell r="C1273" t="str">
            <v>MŁODAWSKA</v>
          </cell>
          <cell r="D1273" t="str">
            <v>MKS Orlicz Suchedniów</v>
          </cell>
          <cell r="E1273">
            <v>36936</v>
          </cell>
        </row>
        <row r="1274">
          <cell r="A1274" t="str">
            <v>M4876</v>
          </cell>
          <cell r="B1274" t="str">
            <v>Magdalena</v>
          </cell>
          <cell r="C1274" t="str">
            <v>MAŚLANIK</v>
          </cell>
          <cell r="D1274" t="str">
            <v>KKS Warmia Olsztyn</v>
          </cell>
          <cell r="E1274">
            <v>35883</v>
          </cell>
        </row>
        <row r="1275">
          <cell r="A1275" t="str">
            <v>M4891</v>
          </cell>
          <cell r="B1275" t="str">
            <v>Wiktoria</v>
          </cell>
          <cell r="C1275" t="str">
            <v>MALCZYK</v>
          </cell>
          <cell r="D1275" t="str">
            <v>KS Wesoła Warszawa</v>
          </cell>
          <cell r="E1275">
            <v>37307</v>
          </cell>
        </row>
        <row r="1276">
          <cell r="A1276" t="str">
            <v>M4909</v>
          </cell>
          <cell r="B1276" t="str">
            <v>Krzysztof</v>
          </cell>
          <cell r="C1276" t="str">
            <v>MYSŁEK</v>
          </cell>
          <cell r="D1276" t="str">
            <v>LUKS Jedynka Częstochowa</v>
          </cell>
          <cell r="E1276">
            <v>35956</v>
          </cell>
        </row>
        <row r="1277">
          <cell r="A1277" t="str">
            <v>M4910</v>
          </cell>
          <cell r="B1277" t="str">
            <v>Aleksandra</v>
          </cell>
          <cell r="C1277" t="str">
            <v>MARZEC</v>
          </cell>
          <cell r="D1277" t="str">
            <v>MKSKSOS Kraków</v>
          </cell>
          <cell r="E1277">
            <v>35834</v>
          </cell>
        </row>
        <row r="1278">
          <cell r="A1278" t="str">
            <v>M4914</v>
          </cell>
          <cell r="B1278" t="str">
            <v>Aleksandra</v>
          </cell>
          <cell r="C1278" t="str">
            <v>MIROWSKA</v>
          </cell>
          <cell r="D1278" t="str">
            <v>KKS Ruch Piotrków Tryb.</v>
          </cell>
          <cell r="E1278">
            <v>36279</v>
          </cell>
        </row>
        <row r="1279">
          <cell r="A1279" t="str">
            <v>M4933</v>
          </cell>
          <cell r="B1279" t="str">
            <v>Kacper</v>
          </cell>
          <cell r="C1279" t="str">
            <v>MAKAREWICZ</v>
          </cell>
          <cell r="D1279" t="str">
            <v>UKS Hubal Białystok</v>
          </cell>
          <cell r="E1279">
            <v>37120</v>
          </cell>
        </row>
        <row r="1280">
          <cell r="A1280" t="str">
            <v>M4957</v>
          </cell>
          <cell r="B1280" t="str">
            <v>Weronika</v>
          </cell>
          <cell r="C1280" t="str">
            <v>MIAZEK</v>
          </cell>
          <cell r="D1280" t="str">
            <v>PMKS Chrobry Piotrowice</v>
          </cell>
          <cell r="E1280">
            <v>36198</v>
          </cell>
        </row>
        <row r="1281">
          <cell r="A1281" t="str">
            <v>M4965</v>
          </cell>
          <cell r="B1281" t="str">
            <v>Patryk</v>
          </cell>
          <cell r="C1281" t="str">
            <v>MAKOWSKI</v>
          </cell>
          <cell r="D1281" t="str">
            <v>KS Stal Sulęcin</v>
          </cell>
          <cell r="E1281">
            <v>36697</v>
          </cell>
        </row>
        <row r="1282">
          <cell r="A1282" t="str">
            <v>M4972</v>
          </cell>
          <cell r="B1282" t="str">
            <v>Cezary</v>
          </cell>
          <cell r="C1282" t="str">
            <v>MYDLAK</v>
          </cell>
          <cell r="D1282" t="str">
            <v>UKS Ostrówek</v>
          </cell>
          <cell r="E1282">
            <v>36674</v>
          </cell>
        </row>
        <row r="1283">
          <cell r="A1283" t="str">
            <v>M4973</v>
          </cell>
          <cell r="B1283" t="str">
            <v>Angelika</v>
          </cell>
          <cell r="C1283" t="str">
            <v>MYŚLIWIEC</v>
          </cell>
          <cell r="D1283" t="str">
            <v>UKS Ostrówek</v>
          </cell>
          <cell r="E1283">
            <v>36166</v>
          </cell>
        </row>
        <row r="1284">
          <cell r="A1284" t="str">
            <v>M4977</v>
          </cell>
          <cell r="B1284" t="str">
            <v>Filip</v>
          </cell>
          <cell r="C1284" t="str">
            <v>MATYSIAK</v>
          </cell>
          <cell r="D1284" t="str">
            <v>UKS Junior Wrzosowa</v>
          </cell>
          <cell r="E1284">
            <v>36689</v>
          </cell>
        </row>
        <row r="1285">
          <cell r="A1285" t="str">
            <v>M4979</v>
          </cell>
          <cell r="B1285" t="str">
            <v>Bartosz</v>
          </cell>
          <cell r="C1285" t="str">
            <v>MAJEWSKI</v>
          </cell>
          <cell r="D1285" t="str">
            <v>UKS Junior Wrzosowa</v>
          </cell>
          <cell r="E1285">
            <v>36863</v>
          </cell>
        </row>
        <row r="1286">
          <cell r="A1286" t="str">
            <v>M4994</v>
          </cell>
          <cell r="B1286" t="str">
            <v>Krzysztof</v>
          </cell>
          <cell r="C1286" t="str">
            <v>MACIELAK</v>
          </cell>
          <cell r="D1286" t="str">
            <v>----</v>
          </cell>
          <cell r="E1286">
            <v>27375</v>
          </cell>
        </row>
        <row r="1287">
          <cell r="A1287" t="str">
            <v>M5027</v>
          </cell>
          <cell r="B1287" t="str">
            <v>Kamil</v>
          </cell>
          <cell r="C1287" t="str">
            <v>MACIOŁEK</v>
          </cell>
          <cell r="D1287" t="str">
            <v>MKS Strzelce Opolskie</v>
          </cell>
          <cell r="E1287">
            <v>36650</v>
          </cell>
        </row>
        <row r="1288">
          <cell r="A1288" t="str">
            <v>M5029</v>
          </cell>
          <cell r="B1288" t="str">
            <v>Zofia</v>
          </cell>
          <cell r="C1288" t="str">
            <v>MEHLICH</v>
          </cell>
          <cell r="D1288" t="str">
            <v>MKS Strzelce Opolskie</v>
          </cell>
          <cell r="E1288">
            <v>37111</v>
          </cell>
        </row>
        <row r="1289">
          <cell r="A1289" t="str">
            <v>M5042</v>
          </cell>
          <cell r="B1289" t="str">
            <v>Weronika</v>
          </cell>
          <cell r="C1289" t="str">
            <v>MENDERA</v>
          </cell>
          <cell r="D1289" t="str">
            <v>OTB Lotka Ostrów Wlkp.</v>
          </cell>
          <cell r="E1289">
            <v>36738</v>
          </cell>
        </row>
        <row r="1290">
          <cell r="A1290" t="str">
            <v>M5044</v>
          </cell>
          <cell r="B1290" t="str">
            <v>Tomasz</v>
          </cell>
          <cell r="C1290" t="str">
            <v>MATUSZAK</v>
          </cell>
          <cell r="D1290" t="str">
            <v>OTB Lotka Ostrów Wlkp.</v>
          </cell>
          <cell r="E1290">
            <v>36044</v>
          </cell>
        </row>
        <row r="1291">
          <cell r="A1291" t="str">
            <v>M5067</v>
          </cell>
          <cell r="B1291" t="str">
            <v>Ania</v>
          </cell>
          <cell r="C1291" t="str">
            <v>MARCZYŃSKA</v>
          </cell>
          <cell r="D1291" t="str">
            <v>AZSUW Warszawa</v>
          </cell>
          <cell r="E1291">
            <v>36317</v>
          </cell>
        </row>
        <row r="1292">
          <cell r="A1292" t="str">
            <v>M5091</v>
          </cell>
          <cell r="B1292" t="str">
            <v>Krystian</v>
          </cell>
          <cell r="C1292" t="str">
            <v>MAJEWSKI</v>
          </cell>
          <cell r="D1292" t="str">
            <v>UKS Hubal Białystok</v>
          </cell>
          <cell r="E1292">
            <v>36817</v>
          </cell>
        </row>
        <row r="1293">
          <cell r="A1293" t="str">
            <v>M5093</v>
          </cell>
          <cell r="B1293" t="str">
            <v>Krzysztof</v>
          </cell>
          <cell r="C1293" t="str">
            <v>MONIUSZKO</v>
          </cell>
          <cell r="D1293" t="str">
            <v>UKS Hubal Białystok</v>
          </cell>
          <cell r="E1293">
            <v>36732</v>
          </cell>
        </row>
        <row r="1294">
          <cell r="A1294" t="str">
            <v>M5096</v>
          </cell>
          <cell r="B1294" t="str">
            <v>Maciej</v>
          </cell>
          <cell r="C1294" t="str">
            <v>MASEWICZ</v>
          </cell>
          <cell r="D1294" t="str">
            <v>AZSUW Warszawa</v>
          </cell>
          <cell r="E1294">
            <v>30020</v>
          </cell>
        </row>
        <row r="1295">
          <cell r="A1295" t="str">
            <v>M5100</v>
          </cell>
          <cell r="B1295" t="str">
            <v>Adrian</v>
          </cell>
          <cell r="C1295" t="str">
            <v>MATWIEJUK</v>
          </cell>
          <cell r="D1295" t="str">
            <v>----</v>
          </cell>
          <cell r="E1295">
            <v>26709</v>
          </cell>
        </row>
        <row r="1296">
          <cell r="A1296" t="str">
            <v>M5121</v>
          </cell>
          <cell r="B1296" t="str">
            <v>Julia</v>
          </cell>
          <cell r="C1296" t="str">
            <v>MISIURA</v>
          </cell>
          <cell r="D1296" t="str">
            <v>UKS Plesbad Pszczyna</v>
          </cell>
          <cell r="E1296">
            <v>36957</v>
          </cell>
        </row>
        <row r="1297">
          <cell r="A1297" t="str">
            <v>M5126</v>
          </cell>
          <cell r="B1297" t="str">
            <v>Emilia</v>
          </cell>
          <cell r="C1297" t="str">
            <v>MICHEL</v>
          </cell>
          <cell r="D1297" t="str">
            <v>UKS Korona Pabianice</v>
          </cell>
          <cell r="E1297">
            <v>35246</v>
          </cell>
        </row>
        <row r="1298">
          <cell r="A1298" t="str">
            <v>M5127</v>
          </cell>
          <cell r="B1298" t="str">
            <v>Natalia</v>
          </cell>
          <cell r="C1298" t="str">
            <v>MRÓZ</v>
          </cell>
          <cell r="D1298" t="str">
            <v>UKS Korona Pabianice</v>
          </cell>
          <cell r="E1298">
            <v>35894</v>
          </cell>
        </row>
        <row r="1299">
          <cell r="A1299" t="str">
            <v>M5149</v>
          </cell>
          <cell r="B1299" t="str">
            <v>Radosław</v>
          </cell>
          <cell r="C1299" t="str">
            <v>MATKOWSKI</v>
          </cell>
          <cell r="D1299" t="str">
            <v>KS Match Point Ślęza</v>
          </cell>
          <cell r="E1299">
            <v>37698</v>
          </cell>
        </row>
        <row r="1300">
          <cell r="A1300" t="str">
            <v>M5159</v>
          </cell>
          <cell r="B1300" t="str">
            <v>Grzegorz</v>
          </cell>
          <cell r="C1300" t="str">
            <v>MATCZAK</v>
          </cell>
          <cell r="D1300" t="str">
            <v>KS Wesoła Warszawa</v>
          </cell>
          <cell r="E1300">
            <v>36478</v>
          </cell>
        </row>
        <row r="1301">
          <cell r="A1301" t="str">
            <v>M5225</v>
          </cell>
          <cell r="B1301" t="str">
            <v>Patryk</v>
          </cell>
          <cell r="C1301" t="str">
            <v>MOTYKA</v>
          </cell>
          <cell r="D1301" t="str">
            <v>UMKS Junis Szczucin</v>
          </cell>
          <cell r="E1301">
            <v>36705</v>
          </cell>
        </row>
        <row r="1302">
          <cell r="A1302" t="str">
            <v>M5226</v>
          </cell>
          <cell r="B1302" t="str">
            <v>Sylwia</v>
          </cell>
          <cell r="C1302" t="str">
            <v>MOTYKA</v>
          </cell>
          <cell r="D1302" t="str">
            <v>UMKS Junis Szczucin</v>
          </cell>
          <cell r="E1302">
            <v>37225</v>
          </cell>
        </row>
        <row r="1303">
          <cell r="A1303" t="str">
            <v>M5254</v>
          </cell>
          <cell r="B1303" t="str">
            <v>Fabian</v>
          </cell>
          <cell r="C1303" t="str">
            <v>MALESZEWSKI</v>
          </cell>
          <cell r="D1303" t="str">
            <v>----</v>
          </cell>
          <cell r="E1303">
            <v>29809</v>
          </cell>
        </row>
        <row r="1304">
          <cell r="A1304" t="str">
            <v>M5266</v>
          </cell>
          <cell r="B1304" t="str">
            <v>Tomasz</v>
          </cell>
          <cell r="C1304" t="str">
            <v>MORAWIK</v>
          </cell>
          <cell r="D1304" t="str">
            <v>AZSAGH Kraków</v>
          </cell>
          <cell r="E1304">
            <v>28083</v>
          </cell>
        </row>
        <row r="1305">
          <cell r="A1305" t="str">
            <v>M5269</v>
          </cell>
          <cell r="B1305" t="str">
            <v>Julia</v>
          </cell>
          <cell r="C1305" t="str">
            <v>MIŚKO</v>
          </cell>
          <cell r="D1305" t="str">
            <v>UKS Badminton Stare Babice</v>
          </cell>
          <cell r="E1305">
            <v>37640</v>
          </cell>
        </row>
        <row r="1306">
          <cell r="A1306" t="str">
            <v>M5270</v>
          </cell>
          <cell r="B1306" t="str">
            <v>Maciej</v>
          </cell>
          <cell r="C1306" t="str">
            <v>MARSZAŁEK</v>
          </cell>
          <cell r="D1306" t="str">
            <v>UKS Badminton Stare Babice</v>
          </cell>
          <cell r="E1306">
            <v>36329</v>
          </cell>
        </row>
        <row r="1307">
          <cell r="A1307" t="str">
            <v>M5276</v>
          </cell>
          <cell r="B1307" t="str">
            <v>Wacław</v>
          </cell>
          <cell r="C1307" t="str">
            <v>MOZER</v>
          </cell>
          <cell r="D1307" t="str">
            <v>----</v>
          </cell>
          <cell r="E1307">
            <v>15082</v>
          </cell>
        </row>
        <row r="1308">
          <cell r="A1308" t="str">
            <v>M5279</v>
          </cell>
          <cell r="B1308" t="str">
            <v>Grzegorz</v>
          </cell>
          <cell r="C1308" t="str">
            <v>MATYJA</v>
          </cell>
          <cell r="D1308" t="str">
            <v>----</v>
          </cell>
          <cell r="E1308">
            <v>23463</v>
          </cell>
        </row>
        <row r="1309">
          <cell r="A1309" t="str">
            <v>M5284</v>
          </cell>
          <cell r="B1309" t="str">
            <v>Paweł</v>
          </cell>
          <cell r="C1309" t="str">
            <v>MELA</v>
          </cell>
          <cell r="D1309" t="str">
            <v>----</v>
          </cell>
          <cell r="E1309">
            <v>24489</v>
          </cell>
        </row>
        <row r="1310">
          <cell r="A1310" t="str">
            <v>M5287</v>
          </cell>
          <cell r="B1310" t="str">
            <v>Marek</v>
          </cell>
          <cell r="C1310" t="str">
            <v>MIŁOSZEWSKI</v>
          </cell>
          <cell r="D1310" t="str">
            <v>----</v>
          </cell>
          <cell r="E1310">
            <v>25718</v>
          </cell>
        </row>
        <row r="1311">
          <cell r="A1311" t="str">
            <v>M5292</v>
          </cell>
          <cell r="B1311" t="str">
            <v>Aleksandra</v>
          </cell>
          <cell r="C1311" t="str">
            <v>MICHALCZUK</v>
          </cell>
          <cell r="D1311" t="str">
            <v>MKS Stal Nowa Dęba</v>
          </cell>
          <cell r="E1311">
            <v>37041</v>
          </cell>
        </row>
        <row r="1312">
          <cell r="A1312" t="str">
            <v>M5296</v>
          </cell>
          <cell r="B1312" t="str">
            <v>Natalia</v>
          </cell>
          <cell r="C1312" t="str">
            <v>MARSZAŁEK</v>
          </cell>
          <cell r="D1312" t="str">
            <v>UKS KSBad Kraków</v>
          </cell>
          <cell r="E1312">
            <v>36770</v>
          </cell>
        </row>
        <row r="1313">
          <cell r="A1313" t="str">
            <v>M5297</v>
          </cell>
          <cell r="B1313" t="str">
            <v>Hubert</v>
          </cell>
          <cell r="C1313" t="str">
            <v>MARSZAŁEK</v>
          </cell>
          <cell r="D1313" t="str">
            <v>UKS KSBad Kraków</v>
          </cell>
          <cell r="E1313">
            <v>37223</v>
          </cell>
        </row>
        <row r="1314">
          <cell r="A1314" t="str">
            <v>M5301</v>
          </cell>
          <cell r="B1314" t="str">
            <v>Tomasz</v>
          </cell>
          <cell r="C1314" t="str">
            <v>MATOGA</v>
          </cell>
          <cell r="D1314" t="str">
            <v>UKS KSBad Kraków</v>
          </cell>
          <cell r="E1314">
            <v>33527</v>
          </cell>
        </row>
        <row r="1315">
          <cell r="A1315" t="str">
            <v>M5305</v>
          </cell>
          <cell r="B1315" t="str">
            <v>Jacek</v>
          </cell>
          <cell r="C1315" t="str">
            <v>MARCINIAK</v>
          </cell>
          <cell r="D1315" t="str">
            <v>----</v>
          </cell>
          <cell r="E1315">
            <v>22396</v>
          </cell>
        </row>
        <row r="1316">
          <cell r="A1316" t="str">
            <v>M5307</v>
          </cell>
          <cell r="B1316" t="str">
            <v>Grzegorz</v>
          </cell>
          <cell r="C1316" t="str">
            <v>MIERNIK</v>
          </cell>
          <cell r="D1316" t="str">
            <v>----</v>
          </cell>
          <cell r="E1316">
            <v>27829</v>
          </cell>
        </row>
        <row r="1317">
          <cell r="A1317" t="str">
            <v>M5326</v>
          </cell>
          <cell r="B1317" t="str">
            <v>Szymon</v>
          </cell>
          <cell r="C1317" t="str">
            <v>MACIĄG</v>
          </cell>
          <cell r="D1317" t="str">
            <v>UKS Start Widełka</v>
          </cell>
          <cell r="E1317">
            <v>37272</v>
          </cell>
        </row>
        <row r="1318">
          <cell r="A1318" t="str">
            <v>M5331</v>
          </cell>
          <cell r="B1318" t="str">
            <v>Katarzyna</v>
          </cell>
          <cell r="C1318" t="str">
            <v>MIKLASZEWSKA</v>
          </cell>
          <cell r="D1318" t="str">
            <v>UKS 70 Płock</v>
          </cell>
          <cell r="E1318">
            <v>37814</v>
          </cell>
        </row>
        <row r="1319">
          <cell r="A1319" t="str">
            <v>M5347</v>
          </cell>
          <cell r="B1319" t="str">
            <v>Kamila</v>
          </cell>
          <cell r="C1319" t="str">
            <v>MRÓZ</v>
          </cell>
          <cell r="D1319" t="str">
            <v>UKS Kiko Zamość</v>
          </cell>
          <cell r="E1319">
            <v>36904</v>
          </cell>
        </row>
        <row r="1320">
          <cell r="A1320" t="str">
            <v>M5379</v>
          </cell>
          <cell r="B1320" t="str">
            <v>Kamila</v>
          </cell>
          <cell r="C1320" t="str">
            <v>MIERNIK</v>
          </cell>
          <cell r="D1320" t="str">
            <v>MKS Orlicz Suchedniów</v>
          </cell>
          <cell r="E1320">
            <v>37006</v>
          </cell>
        </row>
        <row r="1321">
          <cell r="A1321" t="str">
            <v>M5383</v>
          </cell>
          <cell r="B1321" t="str">
            <v>Patryk</v>
          </cell>
          <cell r="C1321" t="str">
            <v>MOSKAL</v>
          </cell>
          <cell r="D1321" t="str">
            <v>MKS Orlicz Suchedniów</v>
          </cell>
          <cell r="E1321">
            <v>36483</v>
          </cell>
        </row>
        <row r="1322">
          <cell r="A1322" t="str">
            <v>M5386</v>
          </cell>
          <cell r="B1322" t="str">
            <v>Weronika</v>
          </cell>
          <cell r="C1322" t="str">
            <v>MIERNIK</v>
          </cell>
          <cell r="D1322" t="str">
            <v>MKS Orlicz Suchedniów</v>
          </cell>
          <cell r="E1322">
            <v>36534</v>
          </cell>
        </row>
        <row r="1323">
          <cell r="A1323" t="str">
            <v>M5390</v>
          </cell>
          <cell r="B1323" t="str">
            <v>Bartosz</v>
          </cell>
          <cell r="C1323" t="str">
            <v>MIL</v>
          </cell>
          <cell r="D1323" t="str">
            <v>KKS Warmia Olsztyn</v>
          </cell>
          <cell r="E1323">
            <v>37428</v>
          </cell>
        </row>
        <row r="1324">
          <cell r="A1324" t="str">
            <v>M5401</v>
          </cell>
          <cell r="B1324" t="str">
            <v>Martyna</v>
          </cell>
          <cell r="C1324" t="str">
            <v>MICHALSKA</v>
          </cell>
          <cell r="D1324" t="str">
            <v>PMKS Chrobry Piotrowice</v>
          </cell>
          <cell r="E1324">
            <v>37510</v>
          </cell>
        </row>
        <row r="1325">
          <cell r="A1325" t="str">
            <v>M5411</v>
          </cell>
          <cell r="B1325" t="str">
            <v>Marcin</v>
          </cell>
          <cell r="C1325" t="str">
            <v>MAZURKIEWICZ</v>
          </cell>
          <cell r="D1325" t="str">
            <v>BKS Kolejarz Katowice</v>
          </cell>
          <cell r="E1325">
            <v>37446</v>
          </cell>
        </row>
        <row r="1326">
          <cell r="A1326" t="str">
            <v>M5454</v>
          </cell>
          <cell r="B1326" t="str">
            <v>Piotr</v>
          </cell>
          <cell r="C1326" t="str">
            <v>MAGDZIARZ</v>
          </cell>
          <cell r="D1326" t="str">
            <v>UKS Korona Pabianice</v>
          </cell>
          <cell r="E1326">
            <v>36923</v>
          </cell>
        </row>
        <row r="1327">
          <cell r="A1327" t="str">
            <v>M5460</v>
          </cell>
          <cell r="B1327" t="str">
            <v>Jakub</v>
          </cell>
          <cell r="C1327" t="str">
            <v>MNICH</v>
          </cell>
          <cell r="D1327" t="str">
            <v>MKB Lednik Miastko</v>
          </cell>
          <cell r="E1327">
            <v>37677</v>
          </cell>
        </row>
        <row r="1328">
          <cell r="A1328" t="str">
            <v>M5462</v>
          </cell>
          <cell r="B1328" t="str">
            <v>Natalia</v>
          </cell>
          <cell r="C1328" t="str">
            <v>MACIUPA</v>
          </cell>
          <cell r="D1328" t="str">
            <v>MKB Lednik Miastko</v>
          </cell>
          <cell r="E1328">
            <v>37825</v>
          </cell>
        </row>
        <row r="1329">
          <cell r="A1329" t="str">
            <v>M5474</v>
          </cell>
          <cell r="B1329" t="str">
            <v>Szymon</v>
          </cell>
          <cell r="C1329" t="str">
            <v>MIGAS</v>
          </cell>
          <cell r="D1329" t="str">
            <v>UKS Iskra Sarbice</v>
          </cell>
          <cell r="E1329">
            <v>37466</v>
          </cell>
        </row>
        <row r="1330">
          <cell r="A1330" t="str">
            <v>M5475</v>
          </cell>
          <cell r="B1330" t="str">
            <v>Jakub</v>
          </cell>
          <cell r="C1330" t="str">
            <v>MYSŁOWSKI</v>
          </cell>
          <cell r="D1330" t="str">
            <v>UKS Iskra Sarbice</v>
          </cell>
          <cell r="E1330">
            <v>37404</v>
          </cell>
        </row>
        <row r="1331">
          <cell r="A1331" t="str">
            <v>M5483</v>
          </cell>
          <cell r="B1331" t="str">
            <v>Grzegorz</v>
          </cell>
          <cell r="C1331" t="str">
            <v>MARKOWSKI</v>
          </cell>
          <cell r="D1331" t="str">
            <v>----</v>
          </cell>
          <cell r="E1331">
            <v>27122</v>
          </cell>
        </row>
        <row r="1332">
          <cell r="A1332" t="str">
            <v>M5486</v>
          </cell>
          <cell r="B1332" t="str">
            <v>Tomasz</v>
          </cell>
          <cell r="C1332" t="str">
            <v>MOSKAL</v>
          </cell>
          <cell r="D1332" t="str">
            <v>----</v>
          </cell>
          <cell r="E1332">
            <v>27391</v>
          </cell>
        </row>
        <row r="1333">
          <cell r="A1333" t="str">
            <v>M5517</v>
          </cell>
          <cell r="B1333" t="str">
            <v>Jan</v>
          </cell>
          <cell r="C1333" t="str">
            <v>MAKAROWICZ</v>
          </cell>
          <cell r="D1333" t="str">
            <v>ŚKB Harcownik Warszawa</v>
          </cell>
          <cell r="E1333">
            <v>36249</v>
          </cell>
        </row>
        <row r="1334">
          <cell r="A1334" t="str">
            <v>M5519</v>
          </cell>
          <cell r="B1334" t="str">
            <v>Joanna</v>
          </cell>
          <cell r="C1334" t="str">
            <v>MAGNUCKA</v>
          </cell>
          <cell r="D1334" t="str">
            <v>UKS Orkan Przeźmierowo</v>
          </cell>
          <cell r="E1334">
            <v>37211</v>
          </cell>
        </row>
        <row r="1335">
          <cell r="A1335" t="str">
            <v>M5545</v>
          </cell>
          <cell r="B1335" t="str">
            <v>Wojciech</v>
          </cell>
          <cell r="C1335" t="str">
            <v>MACHAJ</v>
          </cell>
          <cell r="D1335" t="str">
            <v>UKSB Volant Mielec</v>
          </cell>
          <cell r="E1335">
            <v>37009</v>
          </cell>
        </row>
        <row r="1336">
          <cell r="A1336" t="str">
            <v>M5580</v>
          </cell>
          <cell r="B1336" t="str">
            <v>Martyna</v>
          </cell>
          <cell r="C1336" t="str">
            <v>MALINOWSKA</v>
          </cell>
          <cell r="D1336" t="str">
            <v>UKS Kiko Zamość</v>
          </cell>
          <cell r="E1336">
            <v>36841</v>
          </cell>
        </row>
        <row r="1337">
          <cell r="A1337" t="str">
            <v>M5582</v>
          </cell>
          <cell r="B1337" t="str">
            <v>Tomasz</v>
          </cell>
          <cell r="C1337" t="str">
            <v>MĄDRY</v>
          </cell>
          <cell r="D1337" t="str">
            <v>UKSB Milenium Warszawa</v>
          </cell>
          <cell r="E1337">
            <v>35846</v>
          </cell>
        </row>
        <row r="1338">
          <cell r="A1338" t="str">
            <v>M5584</v>
          </cell>
          <cell r="B1338" t="str">
            <v>Jakub</v>
          </cell>
          <cell r="C1338" t="str">
            <v>MAZUR</v>
          </cell>
          <cell r="D1338" t="str">
            <v>LKS Technik Głubczyce</v>
          </cell>
          <cell r="E1338">
            <v>37656</v>
          </cell>
        </row>
        <row r="1339">
          <cell r="A1339" t="str">
            <v>M5599</v>
          </cell>
          <cell r="B1339" t="str">
            <v>Aleksandra</v>
          </cell>
          <cell r="C1339" t="str">
            <v>MIECZKOWSKA</v>
          </cell>
          <cell r="D1339" t="str">
            <v>UKS Hubal Białystok</v>
          </cell>
          <cell r="E1339">
            <v>37172</v>
          </cell>
        </row>
        <row r="1340">
          <cell r="A1340" t="str">
            <v>M5644</v>
          </cell>
          <cell r="B1340" t="str">
            <v>Patrycja</v>
          </cell>
          <cell r="C1340" t="str">
            <v>MARCHUT</v>
          </cell>
          <cell r="D1340" t="str">
            <v>UKS Sokół Ropczyce</v>
          </cell>
          <cell r="E1340">
            <v>37082</v>
          </cell>
        </row>
        <row r="1341">
          <cell r="A1341" t="str">
            <v>M5647</v>
          </cell>
          <cell r="B1341" t="str">
            <v>Anna</v>
          </cell>
          <cell r="C1341" t="str">
            <v>MAJEWSKA</v>
          </cell>
          <cell r="D1341" t="str">
            <v>UKSB Volant Mielec</v>
          </cell>
          <cell r="E1341">
            <v>36992</v>
          </cell>
        </row>
        <row r="1342">
          <cell r="A1342" t="str">
            <v>M5655</v>
          </cell>
          <cell r="B1342" t="str">
            <v>Kamila</v>
          </cell>
          <cell r="C1342" t="str">
            <v>MAZUREK</v>
          </cell>
          <cell r="D1342" t="str">
            <v>PMKS Chrobry Piotrowice</v>
          </cell>
          <cell r="E1342">
            <v>36528</v>
          </cell>
        </row>
        <row r="1343">
          <cell r="A1343" t="str">
            <v>M5657</v>
          </cell>
          <cell r="B1343" t="str">
            <v>Dominik</v>
          </cell>
          <cell r="C1343" t="str">
            <v>MARCINIAK</v>
          </cell>
          <cell r="D1343" t="str">
            <v>KSR Wolant Łódź</v>
          </cell>
          <cell r="E1343">
            <v>37861</v>
          </cell>
        </row>
        <row r="1344">
          <cell r="A1344" t="str">
            <v>M5671</v>
          </cell>
          <cell r="B1344" t="str">
            <v>Sebastian</v>
          </cell>
          <cell r="C1344" t="str">
            <v>MICHTA</v>
          </cell>
          <cell r="D1344" t="str">
            <v>UKS Ząbkowice Dąbrowa Górn.</v>
          </cell>
          <cell r="E1344">
            <v>37155</v>
          </cell>
        </row>
        <row r="1345">
          <cell r="A1345" t="str">
            <v>M5683</v>
          </cell>
          <cell r="B1345" t="str">
            <v>Marta</v>
          </cell>
          <cell r="C1345" t="str">
            <v>MYSZKIEWICZ</v>
          </cell>
          <cell r="D1345" t="str">
            <v>----</v>
          </cell>
          <cell r="E1345">
            <v>35565</v>
          </cell>
        </row>
        <row r="1346">
          <cell r="A1346" t="str">
            <v>M5692</v>
          </cell>
          <cell r="B1346" t="str">
            <v>Aleksandra</v>
          </cell>
          <cell r="C1346" t="str">
            <v>MARCZUK</v>
          </cell>
          <cell r="D1346" t="str">
            <v>UKS Kiko Zamość</v>
          </cell>
          <cell r="E1346">
            <v>37205</v>
          </cell>
        </row>
        <row r="1347">
          <cell r="A1347" t="str">
            <v>M5701</v>
          </cell>
          <cell r="B1347" t="str">
            <v>Julia</v>
          </cell>
          <cell r="C1347" t="str">
            <v>MARTYKA</v>
          </cell>
          <cell r="D1347" t="str">
            <v>UKSB Volant Mielec</v>
          </cell>
          <cell r="E1347">
            <v>36787</v>
          </cell>
        </row>
        <row r="1348">
          <cell r="A1348" t="str">
            <v>M5720</v>
          </cell>
          <cell r="B1348" t="str">
            <v>Jakub</v>
          </cell>
          <cell r="C1348" t="str">
            <v>MALINOWSKI</v>
          </cell>
          <cell r="D1348" t="str">
            <v>LUKS Badminton Choroszcz</v>
          </cell>
          <cell r="E1348">
            <v>36909</v>
          </cell>
        </row>
        <row r="1349">
          <cell r="A1349" t="str">
            <v>M5726</v>
          </cell>
          <cell r="B1349" t="str">
            <v>Magdalena</v>
          </cell>
          <cell r="C1349" t="str">
            <v>MYNARSKA</v>
          </cell>
          <cell r="D1349" t="str">
            <v>UKS Plesbad Pszczyna</v>
          </cell>
          <cell r="E1349">
            <v>37275</v>
          </cell>
        </row>
        <row r="1350">
          <cell r="A1350" t="str">
            <v>M5731</v>
          </cell>
          <cell r="B1350" t="str">
            <v>Maciej</v>
          </cell>
          <cell r="C1350" t="str">
            <v>MACIEJEWSKI</v>
          </cell>
          <cell r="D1350" t="str">
            <v>UKS Orkan Przeźmierowo</v>
          </cell>
          <cell r="E1350">
            <v>36948</v>
          </cell>
        </row>
        <row r="1351">
          <cell r="A1351" t="str">
            <v>M5778</v>
          </cell>
          <cell r="B1351" t="str">
            <v>Bogdan</v>
          </cell>
          <cell r="C1351" t="str">
            <v>MATOGA</v>
          </cell>
          <cell r="D1351" t="str">
            <v>----</v>
          </cell>
          <cell r="E1351">
            <v>23110</v>
          </cell>
        </row>
        <row r="1352">
          <cell r="A1352" t="str">
            <v>M5850</v>
          </cell>
          <cell r="B1352" t="str">
            <v>Melania</v>
          </cell>
          <cell r="C1352" t="str">
            <v>MARCINOWSKA</v>
          </cell>
          <cell r="D1352" t="str">
            <v>UKS Astra Wrocław</v>
          </cell>
          <cell r="E1352">
            <v>37794</v>
          </cell>
        </row>
        <row r="1353">
          <cell r="A1353" t="str">
            <v>M5851</v>
          </cell>
          <cell r="B1353" t="str">
            <v>Klara</v>
          </cell>
          <cell r="C1353" t="str">
            <v>MARCINOWSKA</v>
          </cell>
          <cell r="D1353" t="str">
            <v>UKS Astra Wrocław</v>
          </cell>
          <cell r="E1353">
            <v>38612</v>
          </cell>
        </row>
        <row r="1354">
          <cell r="A1354" t="str">
            <v>M5852</v>
          </cell>
          <cell r="B1354" t="str">
            <v>Marcin</v>
          </cell>
          <cell r="C1354" t="str">
            <v>MRÓZ</v>
          </cell>
          <cell r="D1354" t="str">
            <v>UKS Astra Wrocław</v>
          </cell>
          <cell r="E1354">
            <v>37817</v>
          </cell>
        </row>
        <row r="1355">
          <cell r="A1355" t="str">
            <v>M5854</v>
          </cell>
          <cell r="B1355" t="str">
            <v>Natalia</v>
          </cell>
          <cell r="C1355" t="str">
            <v>MIERZWA</v>
          </cell>
          <cell r="D1355" t="str">
            <v>UKS Astra Wrocław</v>
          </cell>
          <cell r="E1355">
            <v>36064</v>
          </cell>
        </row>
        <row r="1356">
          <cell r="A1356" t="str">
            <v>N 095</v>
          </cell>
          <cell r="B1356" t="str">
            <v>Jacek</v>
          </cell>
          <cell r="C1356" t="str">
            <v>NIEDŹWIEDZKI</v>
          </cell>
          <cell r="D1356" t="str">
            <v>SKB Suwałki</v>
          </cell>
          <cell r="E1356">
            <v>27558</v>
          </cell>
        </row>
        <row r="1357">
          <cell r="A1357" t="str">
            <v>N0396</v>
          </cell>
          <cell r="B1357" t="str">
            <v>Paweł</v>
          </cell>
          <cell r="C1357" t="str">
            <v>NIEWOLIŃSKI</v>
          </cell>
          <cell r="D1357" t="str">
            <v>PTS Puszczykowo</v>
          </cell>
          <cell r="E1357">
            <v>30536</v>
          </cell>
        </row>
        <row r="1358">
          <cell r="A1358" t="str">
            <v>N0653</v>
          </cell>
          <cell r="B1358" t="str">
            <v>Maciej</v>
          </cell>
          <cell r="C1358" t="str">
            <v>NAMYSŁ</v>
          </cell>
          <cell r="D1358" t="str">
            <v>----</v>
          </cell>
          <cell r="E1358">
            <v>27655</v>
          </cell>
        </row>
        <row r="1359">
          <cell r="A1359" t="str">
            <v>N1126</v>
          </cell>
          <cell r="B1359" t="str">
            <v>Karolina</v>
          </cell>
          <cell r="C1359" t="str">
            <v>NESKA</v>
          </cell>
          <cell r="D1359" t="str">
            <v>AZSAGH Kraków</v>
          </cell>
          <cell r="E1359">
            <v>32369</v>
          </cell>
        </row>
        <row r="1360">
          <cell r="A1360" t="str">
            <v>N1127</v>
          </cell>
          <cell r="B1360" t="str">
            <v>Katarzyna</v>
          </cell>
          <cell r="C1360" t="str">
            <v>NIDERAUS</v>
          </cell>
          <cell r="D1360" t="str">
            <v>SKB Suwałki</v>
          </cell>
          <cell r="E1360">
            <v>32639</v>
          </cell>
        </row>
        <row r="1361">
          <cell r="A1361" t="str">
            <v>N1209</v>
          </cell>
          <cell r="B1361" t="str">
            <v>Anna</v>
          </cell>
          <cell r="C1361" t="str">
            <v>NAREL</v>
          </cell>
          <cell r="D1361" t="str">
            <v>UKS Hubal Białystok</v>
          </cell>
          <cell r="E1361">
            <v>32512</v>
          </cell>
        </row>
        <row r="1362">
          <cell r="A1362" t="str">
            <v>N2007</v>
          </cell>
          <cell r="B1362" t="str">
            <v>Mariusz</v>
          </cell>
          <cell r="C1362" t="str">
            <v>NOGAL</v>
          </cell>
          <cell r="D1362" t="str">
            <v>AZSUWM Olsztyn</v>
          </cell>
          <cell r="E1362">
            <v>33039</v>
          </cell>
        </row>
        <row r="1363">
          <cell r="A1363" t="str">
            <v>N2036</v>
          </cell>
          <cell r="B1363" t="str">
            <v>Magdalena</v>
          </cell>
          <cell r="C1363" t="str">
            <v>NOGAL</v>
          </cell>
          <cell r="D1363" t="str">
            <v>AZSUWM Olsztyn</v>
          </cell>
          <cell r="E1363">
            <v>33385</v>
          </cell>
        </row>
        <row r="1364">
          <cell r="A1364" t="str">
            <v>N2279</v>
          </cell>
          <cell r="B1364" t="str">
            <v>Janusz</v>
          </cell>
          <cell r="C1364" t="str">
            <v>NAWROCKI</v>
          </cell>
          <cell r="D1364" t="str">
            <v>----</v>
          </cell>
          <cell r="E1364">
            <v>22504</v>
          </cell>
        </row>
        <row r="1365">
          <cell r="A1365" t="str">
            <v>N2356</v>
          </cell>
          <cell r="B1365" t="str">
            <v>Damian</v>
          </cell>
          <cell r="C1365" t="str">
            <v>NOWOSIELSKI</v>
          </cell>
          <cell r="D1365" t="str">
            <v>UKS Ząbkowice Dąbrowa Górn.</v>
          </cell>
          <cell r="E1365">
            <v>33369</v>
          </cell>
        </row>
        <row r="1366">
          <cell r="A1366" t="str">
            <v>N2625</v>
          </cell>
          <cell r="B1366" t="str">
            <v>Joanna</v>
          </cell>
          <cell r="C1366" t="str">
            <v>NOWOSIAK</v>
          </cell>
          <cell r="D1366" t="str">
            <v>SLKS Tramp Orneta</v>
          </cell>
          <cell r="E1366">
            <v>34363</v>
          </cell>
        </row>
        <row r="1367">
          <cell r="A1367" t="str">
            <v>N2869</v>
          </cell>
          <cell r="B1367" t="str">
            <v>Adam</v>
          </cell>
          <cell r="C1367" t="str">
            <v>NIEDOJADŁO</v>
          </cell>
          <cell r="D1367" t="str">
            <v>MLKS Solec Kuj.</v>
          </cell>
          <cell r="E1367">
            <v>34051</v>
          </cell>
        </row>
        <row r="1368">
          <cell r="A1368" t="str">
            <v>N3148</v>
          </cell>
          <cell r="B1368" t="str">
            <v>Kamil</v>
          </cell>
          <cell r="C1368" t="str">
            <v>NASIŁOWSKI</v>
          </cell>
          <cell r="D1368" t="str">
            <v>UKSB Milenium Warszawa</v>
          </cell>
          <cell r="E1368">
            <v>35283</v>
          </cell>
        </row>
        <row r="1369">
          <cell r="A1369" t="str">
            <v>N3190</v>
          </cell>
          <cell r="B1369" t="str">
            <v>Mateusz</v>
          </cell>
          <cell r="C1369" t="str">
            <v>NOWAK</v>
          </cell>
          <cell r="D1369" t="str">
            <v>UKSB Volant Mielec</v>
          </cell>
          <cell r="E1369">
            <v>35623</v>
          </cell>
        </row>
        <row r="1370">
          <cell r="A1370" t="str">
            <v>N3333</v>
          </cell>
          <cell r="B1370" t="str">
            <v>Marcin</v>
          </cell>
          <cell r="C1370" t="str">
            <v>NOWAK</v>
          </cell>
          <cell r="D1370" t="str">
            <v>UKS Smecz Bogatynia</v>
          </cell>
          <cell r="E1370">
            <v>35285</v>
          </cell>
        </row>
        <row r="1371">
          <cell r="A1371" t="str">
            <v>N3334</v>
          </cell>
          <cell r="B1371" t="str">
            <v>Urszula</v>
          </cell>
          <cell r="C1371" t="str">
            <v>NOWAK</v>
          </cell>
          <cell r="D1371" t="str">
            <v>UKS Smecz Bogatynia</v>
          </cell>
          <cell r="E1371">
            <v>34024</v>
          </cell>
        </row>
        <row r="1372">
          <cell r="A1372" t="str">
            <v>N3521</v>
          </cell>
          <cell r="B1372" t="str">
            <v>Kamil</v>
          </cell>
          <cell r="C1372" t="str">
            <v>NIEDŹWIEDZKI</v>
          </cell>
          <cell r="D1372" t="str">
            <v>SKB Suwałki</v>
          </cell>
          <cell r="E1372">
            <v>35363</v>
          </cell>
        </row>
        <row r="1373">
          <cell r="A1373" t="str">
            <v>N3563</v>
          </cell>
          <cell r="B1373" t="str">
            <v>Kamila</v>
          </cell>
          <cell r="C1373" t="str">
            <v>NOWAK</v>
          </cell>
          <cell r="D1373" t="str">
            <v>AZSAGH Kraków</v>
          </cell>
          <cell r="E1373">
            <v>35124</v>
          </cell>
        </row>
        <row r="1374">
          <cell r="A1374" t="str">
            <v>N3653</v>
          </cell>
          <cell r="B1374" t="str">
            <v>Dariusz</v>
          </cell>
          <cell r="C1374" t="str">
            <v>NAHREBECKI</v>
          </cell>
          <cell r="D1374" t="str">
            <v>----</v>
          </cell>
          <cell r="E1374">
            <v>26124</v>
          </cell>
        </row>
        <row r="1375">
          <cell r="A1375" t="str">
            <v>N3738</v>
          </cell>
          <cell r="B1375" t="str">
            <v>Aneta</v>
          </cell>
          <cell r="C1375" t="str">
            <v>NIKLAS</v>
          </cell>
          <cell r="D1375" t="str">
            <v>ULKS U-2 Lotka Bytów</v>
          </cell>
          <cell r="E1375">
            <v>36072</v>
          </cell>
        </row>
        <row r="1376">
          <cell r="A1376" t="str">
            <v>N3831</v>
          </cell>
          <cell r="B1376" t="str">
            <v>Justyna</v>
          </cell>
          <cell r="C1376" t="str">
            <v>NOWAK</v>
          </cell>
          <cell r="D1376" t="str">
            <v>AZSAGH Kraków</v>
          </cell>
          <cell r="E1376">
            <v>35593</v>
          </cell>
        </row>
        <row r="1377">
          <cell r="A1377" t="str">
            <v>N3834</v>
          </cell>
          <cell r="B1377" t="str">
            <v>Jędrzej</v>
          </cell>
          <cell r="C1377" t="str">
            <v>NOWAK</v>
          </cell>
          <cell r="D1377" t="str">
            <v>KS Chojnik Jelenia Góra</v>
          </cell>
          <cell r="E1377">
            <v>35607</v>
          </cell>
        </row>
        <row r="1378">
          <cell r="A1378" t="str">
            <v>N3847</v>
          </cell>
          <cell r="B1378" t="str">
            <v>Miłosz</v>
          </cell>
          <cell r="C1378" t="str">
            <v>NELKE</v>
          </cell>
          <cell r="D1378" t="str">
            <v>MLKS Solec Kuj.</v>
          </cell>
          <cell r="E1378">
            <v>35604</v>
          </cell>
        </row>
        <row r="1379">
          <cell r="A1379" t="str">
            <v>N3914</v>
          </cell>
          <cell r="B1379" t="str">
            <v>Daria</v>
          </cell>
          <cell r="C1379" t="str">
            <v>NIELUBIŃSKA</v>
          </cell>
          <cell r="D1379" t="str">
            <v>KS Chojnik Jelenia Góra</v>
          </cell>
          <cell r="E1379">
            <v>34814</v>
          </cell>
        </row>
        <row r="1380">
          <cell r="A1380" t="str">
            <v>N4131</v>
          </cell>
          <cell r="B1380" t="str">
            <v>Marcin</v>
          </cell>
          <cell r="C1380" t="str">
            <v>NOWAKOWSKI</v>
          </cell>
          <cell r="D1380" t="str">
            <v>ŚKB Harcownik Warszawa</v>
          </cell>
          <cell r="E1380">
            <v>33942</v>
          </cell>
        </row>
        <row r="1381">
          <cell r="A1381" t="str">
            <v>N4342</v>
          </cell>
          <cell r="B1381" t="str">
            <v>Izabela</v>
          </cell>
          <cell r="C1381" t="str">
            <v>NOWAK</v>
          </cell>
          <cell r="D1381" t="str">
            <v>UKSB Volant Mielec</v>
          </cell>
          <cell r="E1381">
            <v>36303</v>
          </cell>
        </row>
        <row r="1382">
          <cell r="A1382" t="str">
            <v>N4446</v>
          </cell>
          <cell r="B1382" t="str">
            <v>Weronika</v>
          </cell>
          <cell r="C1382" t="str">
            <v>NOWAK</v>
          </cell>
          <cell r="D1382" t="str">
            <v>AZSAGH Kraków</v>
          </cell>
          <cell r="E1382">
            <v>36619</v>
          </cell>
        </row>
        <row r="1383">
          <cell r="A1383" t="str">
            <v>N4500</v>
          </cell>
          <cell r="B1383" t="str">
            <v>Zbigniew</v>
          </cell>
          <cell r="C1383" t="str">
            <v>NAWROCKI</v>
          </cell>
          <cell r="D1383" t="str">
            <v>----</v>
          </cell>
          <cell r="E1383">
            <v>25774</v>
          </cell>
        </row>
        <row r="1384">
          <cell r="A1384" t="str">
            <v>N4575</v>
          </cell>
          <cell r="B1384" t="str">
            <v>Wiktoria</v>
          </cell>
          <cell r="C1384" t="str">
            <v>NIEMIEC</v>
          </cell>
          <cell r="D1384" t="str">
            <v>MKS Strzelce Opolskie</v>
          </cell>
          <cell r="E1384">
            <v>36543</v>
          </cell>
        </row>
        <row r="1385">
          <cell r="A1385" t="str">
            <v>N4714</v>
          </cell>
          <cell r="B1385" t="str">
            <v>Tomasz</v>
          </cell>
          <cell r="C1385" t="str">
            <v>NISKI</v>
          </cell>
          <cell r="D1385" t="str">
            <v>----</v>
          </cell>
          <cell r="E1385">
            <v>23276</v>
          </cell>
        </row>
        <row r="1386">
          <cell r="A1386" t="str">
            <v>N4924</v>
          </cell>
          <cell r="B1386" t="str">
            <v>Jakub</v>
          </cell>
          <cell r="C1386" t="str">
            <v>NOWAK</v>
          </cell>
          <cell r="D1386" t="str">
            <v>UKS 25 Kielce</v>
          </cell>
          <cell r="E1386">
            <v>36060</v>
          </cell>
        </row>
        <row r="1387">
          <cell r="A1387" t="str">
            <v>N4993</v>
          </cell>
          <cell r="B1387" t="str">
            <v>Sławomir</v>
          </cell>
          <cell r="C1387" t="str">
            <v>NARUSZ</v>
          </cell>
          <cell r="D1387" t="str">
            <v>----</v>
          </cell>
          <cell r="E1387">
            <v>24489</v>
          </cell>
        </row>
        <row r="1388">
          <cell r="A1388" t="str">
            <v>N5113</v>
          </cell>
          <cell r="B1388" t="str">
            <v>Weronika</v>
          </cell>
          <cell r="C1388" t="str">
            <v>NIKLAS</v>
          </cell>
          <cell r="D1388" t="str">
            <v>ULKS U-2 Lotka Bytów</v>
          </cell>
          <cell r="E1388">
            <v>37887</v>
          </cell>
        </row>
        <row r="1389">
          <cell r="A1389" t="str">
            <v>N5310</v>
          </cell>
          <cell r="B1389" t="str">
            <v>Maciej</v>
          </cell>
          <cell r="C1389" t="str">
            <v>NAGŁY</v>
          </cell>
          <cell r="D1389" t="str">
            <v>----</v>
          </cell>
          <cell r="E1389">
            <v>37111</v>
          </cell>
        </row>
        <row r="1390">
          <cell r="A1390" t="str">
            <v>N5395</v>
          </cell>
          <cell r="B1390" t="str">
            <v>Aleksandra</v>
          </cell>
          <cell r="C1390" t="str">
            <v>NIEMIEC</v>
          </cell>
          <cell r="D1390" t="str">
            <v>UKS Jagiellonka Medyka</v>
          </cell>
          <cell r="E1390">
            <v>36269</v>
          </cell>
        </row>
        <row r="1391">
          <cell r="A1391" t="str">
            <v>N5412</v>
          </cell>
          <cell r="B1391" t="str">
            <v>Adam</v>
          </cell>
          <cell r="C1391" t="str">
            <v>NIEDBAŁA</v>
          </cell>
          <cell r="D1391" t="str">
            <v>BKS Kolejarz Katowice</v>
          </cell>
          <cell r="E1391">
            <v>22543</v>
          </cell>
        </row>
        <row r="1392">
          <cell r="A1392" t="str">
            <v>N5413</v>
          </cell>
          <cell r="B1392" t="str">
            <v>Katarzyna</v>
          </cell>
          <cell r="C1392" t="str">
            <v>NIEDBAŁA</v>
          </cell>
          <cell r="D1392" t="str">
            <v>BKS Kolejarz Katowice</v>
          </cell>
          <cell r="E1392">
            <v>36244</v>
          </cell>
        </row>
        <row r="1393">
          <cell r="A1393" t="str">
            <v>N5434</v>
          </cell>
          <cell r="B1393" t="str">
            <v>Marcin</v>
          </cell>
          <cell r="C1393" t="str">
            <v>NIEMCZYK</v>
          </cell>
          <cell r="D1393" t="str">
            <v>ULKS Łączna</v>
          </cell>
          <cell r="E1393">
            <v>37159</v>
          </cell>
        </row>
        <row r="1394">
          <cell r="A1394" t="str">
            <v>N5467</v>
          </cell>
          <cell r="B1394" t="str">
            <v>Adam</v>
          </cell>
          <cell r="C1394" t="str">
            <v>NOWAK</v>
          </cell>
          <cell r="D1394" t="str">
            <v>KS Chojnik Jelenia Góra</v>
          </cell>
          <cell r="E1394">
            <v>36856</v>
          </cell>
        </row>
        <row r="1395">
          <cell r="A1395" t="str">
            <v>N5487</v>
          </cell>
          <cell r="B1395" t="str">
            <v>Sylwia</v>
          </cell>
          <cell r="C1395" t="str">
            <v>NOWAK</v>
          </cell>
          <cell r="D1395" t="str">
            <v>UKS Dwójka Wesoła</v>
          </cell>
          <cell r="E1395">
            <v>36650</v>
          </cell>
        </row>
        <row r="1396">
          <cell r="A1396" t="str">
            <v>N5488</v>
          </cell>
          <cell r="B1396" t="str">
            <v>Kamil</v>
          </cell>
          <cell r="C1396" t="str">
            <v>NIEWĘGŁOWSKI</v>
          </cell>
          <cell r="D1396" t="str">
            <v>UMKS Iskra Wolsztyn</v>
          </cell>
          <cell r="E1396">
            <v>36250</v>
          </cell>
        </row>
        <row r="1397">
          <cell r="A1397" t="str">
            <v>N5551</v>
          </cell>
          <cell r="B1397" t="str">
            <v>Julia</v>
          </cell>
          <cell r="C1397" t="str">
            <v>NOWAK</v>
          </cell>
          <cell r="D1397" t="str">
            <v>AZSAGH Kraków</v>
          </cell>
          <cell r="E1397">
            <v>37310</v>
          </cell>
        </row>
        <row r="1398">
          <cell r="A1398" t="str">
            <v>N5586</v>
          </cell>
          <cell r="B1398" t="str">
            <v>Wojciech</v>
          </cell>
          <cell r="C1398" t="str">
            <v>NOWOSAD</v>
          </cell>
          <cell r="D1398" t="str">
            <v>UKS Kiko Zamość</v>
          </cell>
          <cell r="E1398">
            <v>36697</v>
          </cell>
        </row>
        <row r="1399">
          <cell r="A1399" t="str">
            <v>N5615</v>
          </cell>
          <cell r="B1399" t="str">
            <v>Andrzej</v>
          </cell>
          <cell r="C1399" t="str">
            <v>NIEBRZYDOWSKI</v>
          </cell>
          <cell r="D1399" t="str">
            <v>----</v>
          </cell>
          <cell r="E1399">
            <v>24476</v>
          </cell>
        </row>
        <row r="1400">
          <cell r="A1400" t="str">
            <v>N5674</v>
          </cell>
          <cell r="B1400" t="str">
            <v>Jakub</v>
          </cell>
          <cell r="C1400" t="str">
            <v>NOWAK</v>
          </cell>
          <cell r="D1400" t="str">
            <v>UKS Ząbkowice Dąbrowa Górn.</v>
          </cell>
          <cell r="E1400">
            <v>36681</v>
          </cell>
        </row>
        <row r="1401">
          <cell r="A1401" t="str">
            <v>N5737</v>
          </cell>
          <cell r="B1401" t="str">
            <v>Jakub</v>
          </cell>
          <cell r="C1401" t="str">
            <v>NAWROCKI</v>
          </cell>
          <cell r="D1401" t="str">
            <v>MKS Spartakus Niepołomice</v>
          </cell>
          <cell r="E1401">
            <v>37188</v>
          </cell>
        </row>
        <row r="1402">
          <cell r="A1402" t="str">
            <v>N5769</v>
          </cell>
          <cell r="B1402" t="str">
            <v>Patryk</v>
          </cell>
          <cell r="C1402" t="str">
            <v>NOSAL</v>
          </cell>
          <cell r="D1402" t="str">
            <v>UKS Kiko Zamość</v>
          </cell>
          <cell r="E1402">
            <v>37375</v>
          </cell>
        </row>
        <row r="1403">
          <cell r="A1403" t="str">
            <v>N5770</v>
          </cell>
          <cell r="B1403" t="str">
            <v>Łukasz</v>
          </cell>
          <cell r="C1403" t="str">
            <v>NOWOSAD</v>
          </cell>
          <cell r="D1403" t="str">
            <v>UKS Kiko Zamość</v>
          </cell>
          <cell r="E1403">
            <v>37547</v>
          </cell>
        </row>
        <row r="1404">
          <cell r="A1404" t="str">
            <v>N5813</v>
          </cell>
          <cell r="B1404" t="str">
            <v>Miłosz</v>
          </cell>
          <cell r="C1404" t="str">
            <v>NAKLICKI</v>
          </cell>
          <cell r="D1404" t="str">
            <v>UKS Kiko Zamość</v>
          </cell>
          <cell r="E1404">
            <v>37134</v>
          </cell>
        </row>
        <row r="1405">
          <cell r="A1405" t="str">
            <v>N5814</v>
          </cell>
          <cell r="B1405" t="str">
            <v>Mateusz</v>
          </cell>
          <cell r="C1405" t="str">
            <v>NOCUŃ</v>
          </cell>
          <cell r="D1405" t="str">
            <v>MMKS Gdańsk</v>
          </cell>
          <cell r="E1405">
            <v>37025</v>
          </cell>
        </row>
        <row r="1406">
          <cell r="A1406" t="str">
            <v>N5861</v>
          </cell>
          <cell r="B1406" t="str">
            <v>Martyna</v>
          </cell>
          <cell r="C1406" t="str">
            <v>NIEMIEC</v>
          </cell>
          <cell r="D1406" t="str">
            <v>KS Chojnik Jelenia Góra</v>
          </cell>
          <cell r="E1406">
            <v>37267</v>
          </cell>
        </row>
        <row r="1407">
          <cell r="A1407" t="str">
            <v>O 022</v>
          </cell>
          <cell r="B1407" t="str">
            <v>Sławomir</v>
          </cell>
          <cell r="C1407" t="str">
            <v>ORGANIAK</v>
          </cell>
          <cell r="D1407" t="str">
            <v>----</v>
          </cell>
          <cell r="E1407">
            <v>25841</v>
          </cell>
        </row>
        <row r="1408">
          <cell r="A1408" t="str">
            <v>O 063</v>
          </cell>
          <cell r="B1408" t="str">
            <v>Karolina</v>
          </cell>
          <cell r="C1408" t="str">
            <v>OLEJARZ</v>
          </cell>
          <cell r="D1408" t="str">
            <v>----</v>
          </cell>
          <cell r="E1408">
            <v>30007</v>
          </cell>
        </row>
        <row r="1409">
          <cell r="A1409" t="str">
            <v>O0270</v>
          </cell>
          <cell r="B1409" t="str">
            <v>Barbara</v>
          </cell>
          <cell r="C1409" t="str">
            <v>OGRODZIŃSKA</v>
          </cell>
          <cell r="D1409" t="str">
            <v>----</v>
          </cell>
          <cell r="E1409">
            <v>30132</v>
          </cell>
        </row>
        <row r="1410">
          <cell r="A1410" t="str">
            <v>O0475</v>
          </cell>
          <cell r="B1410" t="str">
            <v>Urszula</v>
          </cell>
          <cell r="C1410" t="str">
            <v>ONICHIMIUK</v>
          </cell>
          <cell r="D1410" t="str">
            <v>UKS Hubal Białystok</v>
          </cell>
          <cell r="E1410">
            <v>31119</v>
          </cell>
        </row>
        <row r="1411">
          <cell r="A1411" t="str">
            <v>O0695</v>
          </cell>
          <cell r="B1411" t="str">
            <v>Marcin</v>
          </cell>
          <cell r="C1411" t="str">
            <v>OCIEPA</v>
          </cell>
          <cell r="D1411" t="str">
            <v>BKS Kolejarz Częstochowa</v>
          </cell>
          <cell r="E1411">
            <v>32368</v>
          </cell>
        </row>
        <row r="1412">
          <cell r="A1412" t="str">
            <v>O1026</v>
          </cell>
          <cell r="B1412" t="str">
            <v>Elżbieta</v>
          </cell>
          <cell r="C1412" t="str">
            <v>OLSZEWSKA</v>
          </cell>
          <cell r="D1412" t="str">
            <v>BKS Kolejarz Częstochowa</v>
          </cell>
          <cell r="E1412">
            <v>31278</v>
          </cell>
        </row>
        <row r="1413">
          <cell r="A1413" t="str">
            <v>O1455</v>
          </cell>
          <cell r="B1413" t="str">
            <v>Jarosław</v>
          </cell>
          <cell r="C1413" t="str">
            <v>OCIEPA</v>
          </cell>
          <cell r="D1413" t="str">
            <v>----</v>
          </cell>
          <cell r="E1413">
            <v>22709</v>
          </cell>
        </row>
        <row r="1414">
          <cell r="A1414" t="str">
            <v>O1694</v>
          </cell>
          <cell r="B1414" t="str">
            <v>Maciej</v>
          </cell>
          <cell r="C1414" t="str">
            <v>OCIEPA</v>
          </cell>
          <cell r="D1414" t="str">
            <v>BKS Kolejarz Częstochowa</v>
          </cell>
          <cell r="E1414">
            <v>32267</v>
          </cell>
        </row>
        <row r="1415">
          <cell r="A1415" t="str">
            <v>O2176</v>
          </cell>
          <cell r="B1415" t="str">
            <v>Jan</v>
          </cell>
          <cell r="C1415" t="str">
            <v>OLEARCZUK</v>
          </cell>
          <cell r="D1415" t="str">
            <v>AZSWAT Warszawa</v>
          </cell>
          <cell r="E1415">
            <v>33098</v>
          </cell>
        </row>
        <row r="1416">
          <cell r="A1416" t="str">
            <v>O2414</v>
          </cell>
          <cell r="B1416" t="str">
            <v>Bartłomiej</v>
          </cell>
          <cell r="C1416" t="str">
            <v>OWCZARCZUK</v>
          </cell>
          <cell r="D1416" t="str">
            <v>LUKS Księżyno</v>
          </cell>
          <cell r="E1416">
            <v>33972</v>
          </cell>
        </row>
        <row r="1417">
          <cell r="A1417" t="str">
            <v>O2415</v>
          </cell>
          <cell r="B1417" t="str">
            <v>Paulina</v>
          </cell>
          <cell r="C1417" t="str">
            <v>OWCZARCZUK</v>
          </cell>
          <cell r="D1417" t="str">
            <v>UKS Hubal Białystok</v>
          </cell>
          <cell r="E1417">
            <v>33972</v>
          </cell>
        </row>
        <row r="1418">
          <cell r="A1418" t="str">
            <v>O2619</v>
          </cell>
          <cell r="B1418" t="str">
            <v>Maciej</v>
          </cell>
          <cell r="C1418" t="str">
            <v>OSETEK</v>
          </cell>
          <cell r="D1418" t="str">
            <v>AZSAGH Kraków</v>
          </cell>
          <cell r="E1418">
            <v>34039</v>
          </cell>
        </row>
        <row r="1419">
          <cell r="A1419" t="str">
            <v>O2779</v>
          </cell>
          <cell r="B1419" t="str">
            <v>Szymon</v>
          </cell>
          <cell r="C1419" t="str">
            <v>OLEARCZUK</v>
          </cell>
          <cell r="D1419" t="str">
            <v>AZSWAT Warszawa</v>
          </cell>
          <cell r="E1419">
            <v>35522</v>
          </cell>
        </row>
        <row r="1420">
          <cell r="A1420" t="str">
            <v>O2811</v>
          </cell>
          <cell r="B1420" t="str">
            <v>Radosław</v>
          </cell>
          <cell r="C1420" t="str">
            <v>OLCZAK</v>
          </cell>
          <cell r="D1420" t="str">
            <v>----</v>
          </cell>
          <cell r="E1420">
            <v>26708</v>
          </cell>
        </row>
        <row r="1421">
          <cell r="A1421" t="str">
            <v>O2939</v>
          </cell>
          <cell r="B1421" t="str">
            <v>Michał</v>
          </cell>
          <cell r="C1421" t="str">
            <v>OCIEPA</v>
          </cell>
          <cell r="D1421" t="str">
            <v>BKS Kolejarz Częstochowa</v>
          </cell>
          <cell r="E1421">
            <v>35777</v>
          </cell>
        </row>
        <row r="1422">
          <cell r="A1422" t="str">
            <v>O2940</v>
          </cell>
          <cell r="B1422" t="str">
            <v>Natalia</v>
          </cell>
          <cell r="C1422" t="str">
            <v>OCIEPA</v>
          </cell>
          <cell r="D1422" t="str">
            <v>BKS Kolejarz Częstochowa</v>
          </cell>
          <cell r="E1422">
            <v>34951</v>
          </cell>
        </row>
        <row r="1423">
          <cell r="A1423" t="str">
            <v>O3345</v>
          </cell>
          <cell r="B1423" t="str">
            <v>Katarzyna</v>
          </cell>
          <cell r="C1423" t="str">
            <v>OSIKA</v>
          </cell>
          <cell r="D1423" t="str">
            <v>UKS Siódemka Świebodzin</v>
          </cell>
          <cell r="E1423">
            <v>35224</v>
          </cell>
        </row>
        <row r="1424">
          <cell r="A1424" t="str">
            <v>O3434</v>
          </cell>
          <cell r="B1424" t="str">
            <v>Michał</v>
          </cell>
          <cell r="C1424" t="str">
            <v>OSÓBKA</v>
          </cell>
          <cell r="D1424" t="str">
            <v>MMKS Kędzierzyn-Koźle</v>
          </cell>
          <cell r="E1424">
            <v>35175</v>
          </cell>
        </row>
        <row r="1425">
          <cell r="A1425" t="str">
            <v>O3576</v>
          </cell>
          <cell r="B1425" t="str">
            <v>Bartłomiej</v>
          </cell>
          <cell r="C1425" t="str">
            <v>OLSZEWSKI</v>
          </cell>
          <cell r="D1425" t="str">
            <v>UKS Kometa Sianów</v>
          </cell>
          <cell r="E1425">
            <v>35135</v>
          </cell>
        </row>
        <row r="1426">
          <cell r="A1426" t="str">
            <v>O3678</v>
          </cell>
          <cell r="B1426" t="str">
            <v>Klaudia</v>
          </cell>
          <cell r="C1426" t="str">
            <v>OTOKA</v>
          </cell>
          <cell r="D1426" t="str">
            <v>MKB Lednik Miastko</v>
          </cell>
          <cell r="E1426">
            <v>35838</v>
          </cell>
        </row>
        <row r="1427">
          <cell r="A1427" t="str">
            <v>O3767</v>
          </cell>
          <cell r="B1427" t="str">
            <v>Przemysław</v>
          </cell>
          <cell r="C1427" t="str">
            <v>OBARA</v>
          </cell>
          <cell r="D1427" t="str">
            <v>MKS Orlicz Suchedniów</v>
          </cell>
          <cell r="E1427">
            <v>35125</v>
          </cell>
        </row>
        <row r="1428">
          <cell r="A1428" t="str">
            <v>O3768</v>
          </cell>
          <cell r="B1428" t="str">
            <v>Paulina</v>
          </cell>
          <cell r="C1428" t="str">
            <v>OBARA</v>
          </cell>
          <cell r="D1428" t="str">
            <v>MKS Orlicz Suchedniów</v>
          </cell>
          <cell r="E1428">
            <v>35691</v>
          </cell>
        </row>
        <row r="1429">
          <cell r="A1429" t="str">
            <v>O3926</v>
          </cell>
          <cell r="B1429" t="str">
            <v>Sebastian</v>
          </cell>
          <cell r="C1429" t="str">
            <v>OBRYCKI</v>
          </cell>
          <cell r="D1429" t="str">
            <v>LKS Technik Głubczyce</v>
          </cell>
          <cell r="E1429">
            <v>35186</v>
          </cell>
        </row>
        <row r="1430">
          <cell r="A1430" t="str">
            <v>O3986</v>
          </cell>
          <cell r="B1430" t="str">
            <v>Klaudia</v>
          </cell>
          <cell r="C1430" t="str">
            <v>OWCZAREK</v>
          </cell>
          <cell r="D1430" t="str">
            <v>UKS Iskra Babimost</v>
          </cell>
          <cell r="E1430">
            <v>35520</v>
          </cell>
        </row>
        <row r="1431">
          <cell r="A1431" t="str">
            <v>O4074</v>
          </cell>
          <cell r="B1431" t="str">
            <v>Józef</v>
          </cell>
          <cell r="C1431" t="str">
            <v>ORZOŁ</v>
          </cell>
          <cell r="D1431" t="str">
            <v>----</v>
          </cell>
          <cell r="E1431">
            <v>25827</v>
          </cell>
        </row>
        <row r="1432">
          <cell r="A1432" t="str">
            <v>O4336</v>
          </cell>
          <cell r="B1432" t="str">
            <v>Przemysław</v>
          </cell>
          <cell r="C1432" t="str">
            <v>OLBROMSKI</v>
          </cell>
          <cell r="D1432" t="str">
            <v>KKS Ruch Piotrków Tryb.</v>
          </cell>
          <cell r="E1432">
            <v>35949</v>
          </cell>
        </row>
        <row r="1433">
          <cell r="A1433" t="str">
            <v>O4359</v>
          </cell>
          <cell r="B1433" t="str">
            <v>Sebastian</v>
          </cell>
          <cell r="C1433" t="str">
            <v>OLEK</v>
          </cell>
          <cell r="D1433" t="str">
            <v>----</v>
          </cell>
          <cell r="E1433">
            <v>35494</v>
          </cell>
        </row>
        <row r="1434">
          <cell r="A1434" t="str">
            <v>O4385</v>
          </cell>
          <cell r="B1434" t="str">
            <v>Radek</v>
          </cell>
          <cell r="C1434" t="str">
            <v>OSMANOWICZ</v>
          </cell>
          <cell r="D1434" t="str">
            <v>UKS 15 Kędzierzyn-Koźle</v>
          </cell>
          <cell r="E1434">
            <v>35252</v>
          </cell>
        </row>
        <row r="1435">
          <cell r="A1435" t="str">
            <v>O4465</v>
          </cell>
          <cell r="B1435" t="str">
            <v>Alan</v>
          </cell>
          <cell r="C1435" t="str">
            <v>OSTROWSKI</v>
          </cell>
          <cell r="D1435" t="str">
            <v>UKS Plesbad Pszczyna</v>
          </cell>
          <cell r="E1435">
            <v>35852</v>
          </cell>
        </row>
        <row r="1436">
          <cell r="A1436" t="str">
            <v>O4516</v>
          </cell>
          <cell r="B1436" t="str">
            <v>Agata</v>
          </cell>
          <cell r="C1436" t="str">
            <v>OPALIŃSKA</v>
          </cell>
          <cell r="D1436" t="str">
            <v>AZSOŚ Łódź</v>
          </cell>
          <cell r="E1436">
            <v>33604</v>
          </cell>
        </row>
        <row r="1437">
          <cell r="A1437" t="str">
            <v>O4640</v>
          </cell>
          <cell r="B1437" t="str">
            <v>Klaudia</v>
          </cell>
          <cell r="C1437" t="str">
            <v>OSTROWSKA</v>
          </cell>
          <cell r="D1437" t="str">
            <v>MKB Lednik Miastko</v>
          </cell>
          <cell r="E1437">
            <v>36625</v>
          </cell>
        </row>
        <row r="1438">
          <cell r="A1438" t="str">
            <v>O4695</v>
          </cell>
          <cell r="B1438" t="str">
            <v>Dominik</v>
          </cell>
          <cell r="C1438" t="str">
            <v>ORZECHOWSKI</v>
          </cell>
          <cell r="D1438" t="str">
            <v>UKS Kometa Sianów</v>
          </cell>
          <cell r="E1438">
            <v>37121</v>
          </cell>
        </row>
        <row r="1439">
          <cell r="A1439" t="str">
            <v>O4733</v>
          </cell>
          <cell r="B1439" t="str">
            <v>Paweł</v>
          </cell>
          <cell r="C1439" t="str">
            <v>ONYŚKO</v>
          </cell>
          <cell r="D1439" t="str">
            <v>KS Chojnik Jelenia Góra</v>
          </cell>
          <cell r="E1439">
            <v>31853</v>
          </cell>
        </row>
        <row r="1440">
          <cell r="A1440" t="str">
            <v>O4843</v>
          </cell>
          <cell r="B1440" t="str">
            <v>Katarzyna</v>
          </cell>
          <cell r="C1440" t="str">
            <v>OZDOBA</v>
          </cell>
          <cell r="D1440" t="str">
            <v>----</v>
          </cell>
          <cell r="E1440">
            <v>34733</v>
          </cell>
        </row>
        <row r="1441">
          <cell r="A1441" t="str">
            <v>O4895</v>
          </cell>
          <cell r="B1441" t="str">
            <v>Antoni</v>
          </cell>
          <cell r="C1441" t="str">
            <v>OŁDZIEJ</v>
          </cell>
          <cell r="D1441" t="str">
            <v>KS Wesoła Warszawa</v>
          </cell>
          <cell r="E1441">
            <v>36344</v>
          </cell>
        </row>
        <row r="1442">
          <cell r="A1442" t="str">
            <v>O4896</v>
          </cell>
          <cell r="B1442" t="str">
            <v>Stanisław</v>
          </cell>
          <cell r="C1442" t="str">
            <v>OŁDZIEJ</v>
          </cell>
          <cell r="D1442" t="str">
            <v>KS Wesoła Warszawa</v>
          </cell>
          <cell r="E1442">
            <v>37468</v>
          </cell>
        </row>
        <row r="1443">
          <cell r="A1443" t="str">
            <v>O4947</v>
          </cell>
          <cell r="B1443" t="str">
            <v>Jacek</v>
          </cell>
          <cell r="C1443" t="str">
            <v>OSADNIK</v>
          </cell>
          <cell r="D1443" t="str">
            <v>----</v>
          </cell>
          <cell r="E1443">
            <v>21390</v>
          </cell>
        </row>
        <row r="1444">
          <cell r="A1444" t="str">
            <v>O5073</v>
          </cell>
          <cell r="B1444" t="str">
            <v>Ewelina</v>
          </cell>
          <cell r="C1444" t="str">
            <v>OLECHNIK</v>
          </cell>
          <cell r="D1444" t="str">
            <v>UKS Smecz Bogatynia</v>
          </cell>
          <cell r="E1444">
            <v>36287</v>
          </cell>
        </row>
        <row r="1445">
          <cell r="A1445" t="str">
            <v>O5079</v>
          </cell>
          <cell r="B1445" t="str">
            <v>Damian</v>
          </cell>
          <cell r="C1445" t="str">
            <v>OSTROWSKI</v>
          </cell>
          <cell r="D1445" t="str">
            <v>UKS Badminton Stare Babice</v>
          </cell>
          <cell r="E1445">
            <v>36818</v>
          </cell>
        </row>
        <row r="1446">
          <cell r="A1446" t="str">
            <v>O5109</v>
          </cell>
          <cell r="B1446" t="str">
            <v>Manuel</v>
          </cell>
          <cell r="C1446" t="str">
            <v>OLIVEIRA COSTA CARVALHO</v>
          </cell>
          <cell r="D1446" t="str">
            <v>AZSUW Warszawa</v>
          </cell>
          <cell r="E1446">
            <v>32373</v>
          </cell>
        </row>
        <row r="1447">
          <cell r="A1447" t="str">
            <v>O5160</v>
          </cell>
          <cell r="B1447" t="str">
            <v>Jakub</v>
          </cell>
          <cell r="C1447" t="str">
            <v>ORZĘCKI</v>
          </cell>
          <cell r="D1447" t="str">
            <v>KS Wesoła Warszawa</v>
          </cell>
          <cell r="E1447">
            <v>35788</v>
          </cell>
        </row>
        <row r="1448">
          <cell r="A1448" t="str">
            <v>O5161</v>
          </cell>
          <cell r="B1448" t="str">
            <v>Julia</v>
          </cell>
          <cell r="C1448" t="str">
            <v>ORŁOWSKA</v>
          </cell>
          <cell r="D1448" t="str">
            <v>KS Wesoła Warszawa</v>
          </cell>
          <cell r="E1448">
            <v>37181</v>
          </cell>
        </row>
        <row r="1449">
          <cell r="A1449" t="str">
            <v>O5162</v>
          </cell>
          <cell r="B1449" t="str">
            <v>Michał</v>
          </cell>
          <cell r="C1449" t="str">
            <v>ORŁOWSKI</v>
          </cell>
          <cell r="D1449" t="str">
            <v>KS Wesoła Warszawa</v>
          </cell>
          <cell r="E1449">
            <v>36022</v>
          </cell>
        </row>
        <row r="1450">
          <cell r="A1450" t="str">
            <v>O5218</v>
          </cell>
          <cell r="B1450" t="str">
            <v>Natalia</v>
          </cell>
          <cell r="C1450" t="str">
            <v>OWSIEJEW</v>
          </cell>
          <cell r="D1450" t="str">
            <v>SKB Suwałki</v>
          </cell>
          <cell r="E1450">
            <v>37139</v>
          </cell>
        </row>
        <row r="1451">
          <cell r="A1451" t="str">
            <v>O5271</v>
          </cell>
          <cell r="B1451" t="str">
            <v>Dawid</v>
          </cell>
          <cell r="C1451" t="str">
            <v>OSTROWSKI</v>
          </cell>
          <cell r="D1451" t="str">
            <v>UKS Badminton Stare Babice</v>
          </cell>
          <cell r="E1451">
            <v>37801</v>
          </cell>
        </row>
        <row r="1452">
          <cell r="A1452" t="str">
            <v>O5285</v>
          </cell>
          <cell r="B1452" t="str">
            <v>Zbigniew</v>
          </cell>
          <cell r="C1452" t="str">
            <v>OGÓREK</v>
          </cell>
          <cell r="D1452" t="str">
            <v>----</v>
          </cell>
          <cell r="E1452">
            <v>22035</v>
          </cell>
        </row>
        <row r="1453">
          <cell r="A1453" t="str">
            <v>O5286</v>
          </cell>
          <cell r="B1453" t="str">
            <v>Przemysław</v>
          </cell>
          <cell r="C1453" t="str">
            <v>ORSZULAK</v>
          </cell>
          <cell r="D1453" t="str">
            <v>BKS Kolejarz Częstochowa</v>
          </cell>
          <cell r="E1453">
            <v>37563</v>
          </cell>
        </row>
        <row r="1454">
          <cell r="A1454" t="str">
            <v>O5312</v>
          </cell>
          <cell r="B1454" t="str">
            <v>Jessica</v>
          </cell>
          <cell r="C1454" t="str">
            <v>ORZECHOWICZ</v>
          </cell>
          <cell r="D1454" t="str">
            <v>----</v>
          </cell>
          <cell r="E1454">
            <v>37541</v>
          </cell>
        </row>
        <row r="1455">
          <cell r="A1455" t="str">
            <v>O5314</v>
          </cell>
          <cell r="B1455" t="str">
            <v>Wojciech</v>
          </cell>
          <cell r="C1455" t="str">
            <v>OŻÓG</v>
          </cell>
          <cell r="D1455" t="str">
            <v>----</v>
          </cell>
          <cell r="E1455">
            <v>29304</v>
          </cell>
        </row>
        <row r="1456">
          <cell r="A1456" t="str">
            <v>O5375</v>
          </cell>
          <cell r="B1456" t="str">
            <v>Joanna</v>
          </cell>
          <cell r="C1456" t="str">
            <v>OBARA</v>
          </cell>
          <cell r="D1456" t="str">
            <v>MKS Orlicz Suchedniów</v>
          </cell>
          <cell r="E1456">
            <v>37137</v>
          </cell>
        </row>
        <row r="1457">
          <cell r="A1457" t="str">
            <v>O5416</v>
          </cell>
          <cell r="B1457" t="str">
            <v>Anna</v>
          </cell>
          <cell r="C1457" t="str">
            <v>OTOCKA-SZTOLCMAN</v>
          </cell>
          <cell r="D1457" t="str">
            <v>----</v>
          </cell>
          <cell r="E1457">
            <v>23452</v>
          </cell>
        </row>
        <row r="1458">
          <cell r="A1458" t="str">
            <v>O5453</v>
          </cell>
          <cell r="B1458" t="str">
            <v>Kacper</v>
          </cell>
          <cell r="C1458" t="str">
            <v>OKROJEK</v>
          </cell>
          <cell r="D1458" t="str">
            <v>UKS Korona Pabianice</v>
          </cell>
          <cell r="E1458">
            <v>36971</v>
          </cell>
        </row>
        <row r="1459">
          <cell r="A1459" t="str">
            <v>O5492</v>
          </cell>
          <cell r="B1459" t="str">
            <v>Magdalena</v>
          </cell>
          <cell r="C1459" t="str">
            <v>ORZESZYNA</v>
          </cell>
          <cell r="D1459" t="str">
            <v>KB Vol-Trick Kępno</v>
          </cell>
          <cell r="E1459">
            <v>27039</v>
          </cell>
        </row>
        <row r="1460">
          <cell r="A1460" t="str">
            <v>O5493</v>
          </cell>
          <cell r="B1460" t="str">
            <v>Robert</v>
          </cell>
          <cell r="C1460" t="str">
            <v>ORZESZYNA</v>
          </cell>
          <cell r="D1460" t="str">
            <v>KB Vol-Trick Kępno</v>
          </cell>
          <cell r="E1460">
            <v>27096</v>
          </cell>
        </row>
        <row r="1461">
          <cell r="A1461" t="str">
            <v>O5531</v>
          </cell>
          <cell r="B1461" t="str">
            <v>Magdalena</v>
          </cell>
          <cell r="C1461" t="str">
            <v>OŁÓW</v>
          </cell>
          <cell r="D1461" t="str">
            <v>SKB Suwałki</v>
          </cell>
          <cell r="E1461">
            <v>37390</v>
          </cell>
        </row>
        <row r="1462">
          <cell r="A1462" t="str">
            <v>O5559</v>
          </cell>
          <cell r="B1462" t="str">
            <v>Mikołaj</v>
          </cell>
          <cell r="C1462" t="str">
            <v>OSTROWSKI</v>
          </cell>
          <cell r="D1462" t="str">
            <v>----</v>
          </cell>
          <cell r="E1462">
            <v>37516</v>
          </cell>
        </row>
        <row r="1463">
          <cell r="A1463" t="str">
            <v>O5612</v>
          </cell>
          <cell r="B1463" t="str">
            <v>Alicja</v>
          </cell>
          <cell r="C1463" t="str">
            <v>OLBORSKA</v>
          </cell>
          <cell r="D1463" t="str">
            <v>UKS Kiko Zamość</v>
          </cell>
          <cell r="E1463">
            <v>37016</v>
          </cell>
        </row>
        <row r="1464">
          <cell r="A1464" t="str">
            <v>O5715</v>
          </cell>
          <cell r="B1464" t="str">
            <v>Przemysław</v>
          </cell>
          <cell r="C1464" t="str">
            <v>OGRODZIŃSKI</v>
          </cell>
          <cell r="D1464" t="str">
            <v>----</v>
          </cell>
          <cell r="E1464">
            <v>30289</v>
          </cell>
        </row>
        <row r="1465">
          <cell r="A1465" t="str">
            <v>O5793</v>
          </cell>
          <cell r="B1465" t="str">
            <v>Michał</v>
          </cell>
          <cell r="C1465" t="str">
            <v>OLEJNIK</v>
          </cell>
          <cell r="D1465" t="str">
            <v>KKS Warmia Olsztyn</v>
          </cell>
          <cell r="E1465">
            <v>36774</v>
          </cell>
        </row>
        <row r="1466">
          <cell r="A1466" t="str">
            <v>O5794</v>
          </cell>
          <cell r="B1466" t="str">
            <v>Jakub</v>
          </cell>
          <cell r="C1466" t="str">
            <v>ONISZK</v>
          </cell>
          <cell r="D1466" t="str">
            <v>ŚKB Harcownik Warszawa</v>
          </cell>
          <cell r="E1466">
            <v>36262</v>
          </cell>
        </row>
        <row r="1467">
          <cell r="A1467" t="str">
            <v>O5804</v>
          </cell>
          <cell r="B1467" t="str">
            <v>Zuzanna</v>
          </cell>
          <cell r="C1467" t="str">
            <v>OWCZAREK</v>
          </cell>
          <cell r="D1467" t="str">
            <v>UKS Iskra Babimost</v>
          </cell>
          <cell r="E1467">
            <v>37319</v>
          </cell>
        </row>
        <row r="1468">
          <cell r="A1468" t="str">
            <v>O5871</v>
          </cell>
          <cell r="B1468" t="str">
            <v>Bartosz</v>
          </cell>
          <cell r="C1468" t="str">
            <v>OGRODNICZUK</v>
          </cell>
          <cell r="D1468" t="str">
            <v>----</v>
          </cell>
          <cell r="E1468">
            <v>32873</v>
          </cell>
        </row>
        <row r="1469">
          <cell r="A1469" t="str">
            <v>P 051</v>
          </cell>
          <cell r="B1469" t="str">
            <v>Jacek</v>
          </cell>
          <cell r="C1469" t="str">
            <v>PRĘDKI</v>
          </cell>
          <cell r="D1469" t="str">
            <v>MKS Garwolin</v>
          </cell>
          <cell r="E1469">
            <v>24001</v>
          </cell>
        </row>
        <row r="1470">
          <cell r="A1470" t="str">
            <v>P 075</v>
          </cell>
          <cell r="B1470" t="str">
            <v>Damian</v>
          </cell>
          <cell r="C1470" t="str">
            <v>PŁAWECKI</v>
          </cell>
          <cell r="D1470" t="str">
            <v>AZSAGH Kraków</v>
          </cell>
          <cell r="E1470">
            <v>26972</v>
          </cell>
        </row>
        <row r="1471">
          <cell r="A1471" t="str">
            <v>P0199</v>
          </cell>
          <cell r="B1471" t="str">
            <v>Maciej</v>
          </cell>
          <cell r="C1471" t="str">
            <v>PIEKŁO</v>
          </cell>
          <cell r="D1471" t="str">
            <v>AZSAGH Kraków</v>
          </cell>
          <cell r="E1471">
            <v>25593</v>
          </cell>
        </row>
        <row r="1472">
          <cell r="A1472" t="str">
            <v>P0265</v>
          </cell>
          <cell r="B1472" t="str">
            <v>Kamil</v>
          </cell>
          <cell r="C1472" t="str">
            <v>POPŁAWSKI</v>
          </cell>
          <cell r="D1472" t="str">
            <v>----</v>
          </cell>
          <cell r="E1472">
            <v>27104</v>
          </cell>
        </row>
        <row r="1473">
          <cell r="A1473" t="str">
            <v>P0311</v>
          </cell>
          <cell r="B1473" t="str">
            <v>Hubert</v>
          </cell>
          <cell r="C1473" t="str">
            <v>PĄCZEK</v>
          </cell>
          <cell r="D1473" t="str">
            <v>AZSAGH Kraków</v>
          </cell>
          <cell r="E1473">
            <v>29971</v>
          </cell>
        </row>
        <row r="1474">
          <cell r="A1474" t="str">
            <v>P0530</v>
          </cell>
          <cell r="B1474" t="str">
            <v>Ryszard</v>
          </cell>
          <cell r="C1474" t="str">
            <v>PAWLUK</v>
          </cell>
          <cell r="D1474" t="str">
            <v>----</v>
          </cell>
          <cell r="E1474">
            <v>19726</v>
          </cell>
        </row>
        <row r="1475">
          <cell r="A1475" t="str">
            <v>P0623</v>
          </cell>
          <cell r="B1475" t="str">
            <v>Mariusz</v>
          </cell>
          <cell r="C1475" t="str">
            <v>POGOŃ</v>
          </cell>
          <cell r="D1475" t="str">
            <v>AZSAGH Kraków</v>
          </cell>
          <cell r="E1475">
            <v>28241</v>
          </cell>
        </row>
        <row r="1476">
          <cell r="A1476" t="str">
            <v>P0650</v>
          </cell>
          <cell r="B1476" t="str">
            <v>Paweł</v>
          </cell>
          <cell r="C1476" t="str">
            <v>POPENDA</v>
          </cell>
          <cell r="D1476" t="str">
            <v>BKS Kolejarz Częstochowa</v>
          </cell>
          <cell r="E1476">
            <v>28903</v>
          </cell>
        </row>
        <row r="1477">
          <cell r="A1477" t="str">
            <v>P0726</v>
          </cell>
          <cell r="B1477" t="str">
            <v>Przemysław</v>
          </cell>
          <cell r="C1477" t="str">
            <v>POHL</v>
          </cell>
          <cell r="D1477" t="str">
            <v>----</v>
          </cell>
          <cell r="E1477">
            <v>28646</v>
          </cell>
        </row>
        <row r="1478">
          <cell r="A1478" t="str">
            <v>P0773</v>
          </cell>
          <cell r="B1478" t="str">
            <v>Wojciech</v>
          </cell>
          <cell r="C1478" t="str">
            <v>POSZELĘŻNY</v>
          </cell>
          <cell r="D1478" t="str">
            <v>LUKS Badminton Choroszcz</v>
          </cell>
          <cell r="E1478">
            <v>31078</v>
          </cell>
        </row>
        <row r="1479">
          <cell r="A1479" t="str">
            <v>P0841</v>
          </cell>
          <cell r="B1479" t="str">
            <v>Natalia</v>
          </cell>
          <cell r="C1479" t="str">
            <v>POCZTOWIAK</v>
          </cell>
          <cell r="D1479" t="str">
            <v>LKS Technik Głubczyce</v>
          </cell>
          <cell r="E1479">
            <v>32460</v>
          </cell>
        </row>
        <row r="1480">
          <cell r="A1480" t="str">
            <v>P0924</v>
          </cell>
          <cell r="B1480" t="str">
            <v>Zdzisława</v>
          </cell>
          <cell r="C1480" t="str">
            <v>PRĘDKA</v>
          </cell>
          <cell r="D1480" t="str">
            <v>UTS Akro-Bad Warszawa</v>
          </cell>
          <cell r="E1480">
            <v>16770</v>
          </cell>
        </row>
        <row r="1481">
          <cell r="A1481" t="str">
            <v>P0925</v>
          </cell>
          <cell r="B1481" t="str">
            <v>Kazimierz</v>
          </cell>
          <cell r="C1481" t="str">
            <v>PRĘDKI</v>
          </cell>
          <cell r="D1481" t="str">
            <v>UTS Akro-Bad Warszawa</v>
          </cell>
          <cell r="E1481">
            <v>15026</v>
          </cell>
        </row>
        <row r="1482">
          <cell r="A1482" t="str">
            <v>P0959</v>
          </cell>
          <cell r="B1482" t="str">
            <v>Paweł</v>
          </cell>
          <cell r="C1482" t="str">
            <v>PIELUSZYŃSKI</v>
          </cell>
          <cell r="D1482" t="str">
            <v>----</v>
          </cell>
          <cell r="E1482">
            <v>25727</v>
          </cell>
        </row>
        <row r="1483">
          <cell r="A1483" t="str">
            <v>P0986</v>
          </cell>
          <cell r="B1483" t="str">
            <v>Małgorzata</v>
          </cell>
          <cell r="C1483" t="str">
            <v>PIETRYJA</v>
          </cell>
          <cell r="D1483" t="str">
            <v>UKS Plesbad Pszczyna</v>
          </cell>
          <cell r="E1483">
            <v>31347</v>
          </cell>
        </row>
        <row r="1484">
          <cell r="A1484" t="str">
            <v>P0987</v>
          </cell>
          <cell r="B1484" t="str">
            <v>Bartosz</v>
          </cell>
          <cell r="C1484" t="str">
            <v>PIETRYJA</v>
          </cell>
          <cell r="D1484" t="str">
            <v>UKS Plesbad Pszczyna</v>
          </cell>
          <cell r="E1484">
            <v>30911</v>
          </cell>
        </row>
        <row r="1485">
          <cell r="A1485" t="str">
            <v>P1086</v>
          </cell>
          <cell r="B1485" t="str">
            <v>Andrzej</v>
          </cell>
          <cell r="C1485" t="str">
            <v>PASTUSZAK</v>
          </cell>
          <cell r="D1485" t="str">
            <v>----</v>
          </cell>
          <cell r="E1485">
            <v>22249</v>
          </cell>
        </row>
        <row r="1486">
          <cell r="A1486" t="str">
            <v>P1309</v>
          </cell>
          <cell r="B1486" t="str">
            <v>Wojciech</v>
          </cell>
          <cell r="C1486" t="str">
            <v>PALIKIJ</v>
          </cell>
          <cell r="D1486" t="str">
            <v>UKS Unia Bieruń</v>
          </cell>
          <cell r="E1486">
            <v>31898</v>
          </cell>
        </row>
        <row r="1487">
          <cell r="A1487" t="str">
            <v>P1328</v>
          </cell>
          <cell r="B1487" t="str">
            <v>Katarzyna</v>
          </cell>
          <cell r="C1487" t="str">
            <v>SZAFRANIEC</v>
          </cell>
          <cell r="D1487" t="str">
            <v>AZSAGH Kraków</v>
          </cell>
          <cell r="E1487">
            <v>31771</v>
          </cell>
        </row>
        <row r="1488">
          <cell r="A1488" t="str">
            <v>P1489</v>
          </cell>
          <cell r="B1488" t="str">
            <v>Zbigniew</v>
          </cell>
          <cell r="C1488" t="str">
            <v>PRZYJEMSKI</v>
          </cell>
          <cell r="D1488" t="str">
            <v>----</v>
          </cell>
          <cell r="E1488">
            <v>23875</v>
          </cell>
        </row>
        <row r="1489">
          <cell r="A1489" t="str">
            <v>P1497</v>
          </cell>
          <cell r="B1489" t="str">
            <v>Jacek</v>
          </cell>
          <cell r="C1489" t="str">
            <v>PĘKACKI</v>
          </cell>
          <cell r="D1489" t="str">
            <v>----</v>
          </cell>
          <cell r="E1489">
            <v>18938</v>
          </cell>
        </row>
        <row r="1490">
          <cell r="A1490" t="str">
            <v>P1784</v>
          </cell>
          <cell r="B1490" t="str">
            <v>Anna</v>
          </cell>
          <cell r="C1490" t="str">
            <v>PUSTELNIK</v>
          </cell>
          <cell r="D1490" t="str">
            <v>----</v>
          </cell>
          <cell r="E1490">
            <v>25642</v>
          </cell>
        </row>
        <row r="1491">
          <cell r="A1491" t="str">
            <v>P1825</v>
          </cell>
          <cell r="B1491" t="str">
            <v>Paulina</v>
          </cell>
          <cell r="C1491" t="str">
            <v>POULAKOWSKA</v>
          </cell>
          <cell r="D1491" t="str">
            <v>SKB Suwałki</v>
          </cell>
          <cell r="E1491">
            <v>32953</v>
          </cell>
        </row>
        <row r="1492">
          <cell r="A1492" t="str">
            <v>P1826</v>
          </cell>
          <cell r="B1492" t="str">
            <v>Maciej</v>
          </cell>
          <cell r="C1492" t="str">
            <v>POULAKOWSKI</v>
          </cell>
          <cell r="D1492" t="str">
            <v>SKB Suwałki</v>
          </cell>
          <cell r="E1492">
            <v>33324</v>
          </cell>
        </row>
        <row r="1493">
          <cell r="A1493" t="str">
            <v>P1874</v>
          </cell>
          <cell r="B1493" t="str">
            <v>Justyna</v>
          </cell>
          <cell r="C1493" t="str">
            <v>PASTERNAK</v>
          </cell>
          <cell r="D1493" t="str">
            <v>LKS Technik Głubczyce</v>
          </cell>
          <cell r="E1493">
            <v>33841</v>
          </cell>
        </row>
        <row r="1494">
          <cell r="A1494" t="str">
            <v>P1929</v>
          </cell>
          <cell r="B1494" t="str">
            <v>Paweł</v>
          </cell>
          <cell r="C1494" t="str">
            <v>PIETRYJA</v>
          </cell>
          <cell r="D1494" t="str">
            <v>UKS Plesbad Pszczyna</v>
          </cell>
          <cell r="E1494">
            <v>33757</v>
          </cell>
        </row>
        <row r="1495">
          <cell r="A1495" t="str">
            <v>P1946</v>
          </cell>
          <cell r="B1495" t="str">
            <v>Ewa</v>
          </cell>
          <cell r="C1495" t="str">
            <v>PIOTROWSKA</v>
          </cell>
          <cell r="D1495" t="str">
            <v>UKS Hubal Białystok</v>
          </cell>
          <cell r="E1495">
            <v>33388</v>
          </cell>
        </row>
        <row r="1496">
          <cell r="A1496" t="str">
            <v>P2001</v>
          </cell>
          <cell r="B1496" t="str">
            <v>Martyna</v>
          </cell>
          <cell r="C1496" t="str">
            <v>POPRZECZKO</v>
          </cell>
          <cell r="D1496" t="str">
            <v>UKS Badminton Stare Babice</v>
          </cell>
          <cell r="E1496">
            <v>33793</v>
          </cell>
        </row>
        <row r="1497">
          <cell r="A1497" t="str">
            <v>P2012</v>
          </cell>
          <cell r="B1497" t="str">
            <v>Emilia</v>
          </cell>
          <cell r="C1497" t="str">
            <v>POCZTOWIAK</v>
          </cell>
          <cell r="D1497" t="str">
            <v>UKS Iskra Babimost</v>
          </cell>
          <cell r="E1497">
            <v>33420</v>
          </cell>
        </row>
        <row r="1498">
          <cell r="A1498" t="str">
            <v>P2095</v>
          </cell>
          <cell r="B1498" t="str">
            <v>Paweł</v>
          </cell>
          <cell r="C1498" t="str">
            <v>PRĄDZIŃSKI</v>
          </cell>
          <cell r="D1498" t="str">
            <v>UKS Kometa Sianów</v>
          </cell>
          <cell r="E1498">
            <v>33320</v>
          </cell>
        </row>
        <row r="1499">
          <cell r="A1499" t="str">
            <v>P2183</v>
          </cell>
          <cell r="B1499" t="str">
            <v>Tomasz</v>
          </cell>
          <cell r="C1499" t="str">
            <v>PERSONA</v>
          </cell>
          <cell r="D1499" t="str">
            <v>MKS Orlicz Suchedniów</v>
          </cell>
          <cell r="E1499">
            <v>33852</v>
          </cell>
        </row>
        <row r="1500">
          <cell r="A1500" t="str">
            <v>P2184</v>
          </cell>
          <cell r="B1500" t="str">
            <v>Filip</v>
          </cell>
          <cell r="C1500" t="str">
            <v>PRZYJEMSKI</v>
          </cell>
          <cell r="D1500" t="str">
            <v>MKS Orlicz Suchedniów</v>
          </cell>
          <cell r="E1500">
            <v>33637</v>
          </cell>
        </row>
        <row r="1501">
          <cell r="A1501" t="str">
            <v>P2342</v>
          </cell>
          <cell r="B1501" t="str">
            <v>Martyna</v>
          </cell>
          <cell r="C1501" t="str">
            <v>PERSONA</v>
          </cell>
          <cell r="D1501" t="str">
            <v>MKS Orlicz Suchedniów</v>
          </cell>
          <cell r="E1501">
            <v>33333</v>
          </cell>
        </row>
        <row r="1502">
          <cell r="A1502" t="str">
            <v>P2343</v>
          </cell>
          <cell r="B1502" t="str">
            <v>Paweł</v>
          </cell>
          <cell r="C1502" t="str">
            <v>PRZYJEMSKI</v>
          </cell>
          <cell r="D1502" t="str">
            <v>MKS Orlicz Suchedniów</v>
          </cell>
          <cell r="E1502">
            <v>34177</v>
          </cell>
        </row>
        <row r="1503">
          <cell r="A1503" t="str">
            <v>P2520</v>
          </cell>
          <cell r="B1503" t="str">
            <v>Marta</v>
          </cell>
          <cell r="C1503" t="str">
            <v>PĘKALA</v>
          </cell>
          <cell r="D1503" t="str">
            <v>AZSAGH Kraków</v>
          </cell>
          <cell r="E1503">
            <v>33956</v>
          </cell>
        </row>
        <row r="1504">
          <cell r="A1504" t="str">
            <v>P2593</v>
          </cell>
          <cell r="B1504" t="str">
            <v>Hubert</v>
          </cell>
          <cell r="C1504" t="str">
            <v>PAWŁOWSKI</v>
          </cell>
          <cell r="D1504" t="str">
            <v>PTS Puszczykowo</v>
          </cell>
          <cell r="E1504">
            <v>33451</v>
          </cell>
        </row>
        <row r="1505">
          <cell r="A1505" t="str">
            <v>P2640</v>
          </cell>
          <cell r="B1505" t="str">
            <v>Patrycja</v>
          </cell>
          <cell r="C1505" t="str">
            <v>PIEPRZAK</v>
          </cell>
          <cell r="D1505" t="str">
            <v>UKS Sokół Ropczyce</v>
          </cell>
          <cell r="E1505">
            <v>33355</v>
          </cell>
        </row>
        <row r="1506">
          <cell r="A1506" t="str">
            <v>P2686</v>
          </cell>
          <cell r="B1506" t="str">
            <v>Michał</v>
          </cell>
          <cell r="C1506" t="str">
            <v>POLEK</v>
          </cell>
          <cell r="D1506" t="str">
            <v>LKS Technik Głubczyce</v>
          </cell>
          <cell r="E1506">
            <v>35208</v>
          </cell>
        </row>
        <row r="1507">
          <cell r="A1507" t="str">
            <v>P2756</v>
          </cell>
          <cell r="B1507" t="str">
            <v>Magdalena</v>
          </cell>
          <cell r="C1507" t="str">
            <v>PAWLUK</v>
          </cell>
          <cell r="D1507" t="str">
            <v>UKS Ostrówek</v>
          </cell>
          <cell r="E1507">
            <v>34034</v>
          </cell>
        </row>
        <row r="1508">
          <cell r="A1508" t="str">
            <v>P2838</v>
          </cell>
          <cell r="B1508" t="str">
            <v>Aleksandra</v>
          </cell>
          <cell r="C1508" t="str">
            <v>PAPRZYCKA</v>
          </cell>
          <cell r="D1508" t="str">
            <v>MKB Lednik Miastko</v>
          </cell>
          <cell r="E1508">
            <v>35141</v>
          </cell>
        </row>
        <row r="1509">
          <cell r="A1509" t="str">
            <v>P2880</v>
          </cell>
          <cell r="B1509" t="str">
            <v>Dominika</v>
          </cell>
          <cell r="C1509" t="str">
            <v>PYRC</v>
          </cell>
          <cell r="D1509" t="str">
            <v>AZSAGH Kraków</v>
          </cell>
          <cell r="E1509">
            <v>34089</v>
          </cell>
        </row>
        <row r="1510">
          <cell r="A1510" t="str">
            <v>P3093</v>
          </cell>
          <cell r="B1510" t="str">
            <v>Sławomir</v>
          </cell>
          <cell r="C1510" t="str">
            <v>PIECHNIK</v>
          </cell>
          <cell r="D1510" t="str">
            <v>----</v>
          </cell>
          <cell r="E1510">
            <v>22443</v>
          </cell>
        </row>
        <row r="1511">
          <cell r="A1511" t="str">
            <v>P3098</v>
          </cell>
          <cell r="B1511" t="str">
            <v>Robert</v>
          </cell>
          <cell r="C1511" t="str">
            <v>PILNY</v>
          </cell>
          <cell r="D1511" t="str">
            <v>----</v>
          </cell>
          <cell r="E1511">
            <v>24455</v>
          </cell>
        </row>
        <row r="1512">
          <cell r="A1512" t="str">
            <v>P3099</v>
          </cell>
          <cell r="B1512" t="str">
            <v>Monika</v>
          </cell>
          <cell r="C1512" t="str">
            <v>PLATA</v>
          </cell>
          <cell r="D1512" t="str">
            <v>----</v>
          </cell>
          <cell r="E1512">
            <v>28271</v>
          </cell>
        </row>
        <row r="1513">
          <cell r="A1513" t="str">
            <v>P3246</v>
          </cell>
          <cell r="B1513" t="str">
            <v>Mateusz</v>
          </cell>
          <cell r="C1513" t="str">
            <v>PIETRUSZKA</v>
          </cell>
          <cell r="D1513" t="str">
            <v>KS Chojnik Jelenia Góra</v>
          </cell>
          <cell r="E1513">
            <v>33741</v>
          </cell>
        </row>
        <row r="1514">
          <cell r="A1514" t="str">
            <v>P3283</v>
          </cell>
          <cell r="B1514" t="str">
            <v>Magdalena</v>
          </cell>
          <cell r="C1514" t="str">
            <v>POPRZECZKO</v>
          </cell>
          <cell r="D1514" t="str">
            <v>UKS Badminton Stare Babice</v>
          </cell>
          <cell r="E1514">
            <v>35411</v>
          </cell>
        </row>
        <row r="1515">
          <cell r="A1515" t="str">
            <v>P3300</v>
          </cell>
          <cell r="B1515" t="str">
            <v>Dawid</v>
          </cell>
          <cell r="C1515" t="str">
            <v>PIĄTEK</v>
          </cell>
          <cell r="D1515" t="str">
            <v>UKSB Volant Mielec</v>
          </cell>
          <cell r="E1515">
            <v>35469</v>
          </cell>
        </row>
        <row r="1516">
          <cell r="A1516" t="str">
            <v>P3368</v>
          </cell>
          <cell r="B1516" t="str">
            <v>Mateusz</v>
          </cell>
          <cell r="C1516" t="str">
            <v>PODLEWSKI</v>
          </cell>
          <cell r="D1516" t="str">
            <v>KKS Ruch Piotrków Tryb.</v>
          </cell>
          <cell r="E1516">
            <v>33365</v>
          </cell>
        </row>
        <row r="1517">
          <cell r="A1517" t="str">
            <v>P3435</v>
          </cell>
          <cell r="B1517" t="str">
            <v>Rafał</v>
          </cell>
          <cell r="C1517" t="str">
            <v>PIŚNIAK</v>
          </cell>
          <cell r="D1517" t="str">
            <v>MMKS Kędzierzyn-Koźle</v>
          </cell>
          <cell r="E1517">
            <v>35654</v>
          </cell>
        </row>
        <row r="1518">
          <cell r="A1518" t="str">
            <v>P3533</v>
          </cell>
          <cell r="B1518" t="str">
            <v>Magdalena</v>
          </cell>
          <cell r="C1518" t="str">
            <v>PIRZEWSKA</v>
          </cell>
          <cell r="D1518" t="str">
            <v>ZKB Maced Polanów</v>
          </cell>
          <cell r="E1518">
            <v>35027</v>
          </cell>
        </row>
        <row r="1519">
          <cell r="A1519" t="str">
            <v>P3555</v>
          </cell>
          <cell r="B1519" t="str">
            <v>Kinga</v>
          </cell>
          <cell r="C1519" t="str">
            <v>PALONKA</v>
          </cell>
          <cell r="D1519" t="str">
            <v>UKS Kiko Zamość</v>
          </cell>
          <cell r="E1519">
            <v>35136</v>
          </cell>
        </row>
        <row r="1520">
          <cell r="A1520" t="str">
            <v>P3571</v>
          </cell>
          <cell r="B1520" t="str">
            <v>Klaudia</v>
          </cell>
          <cell r="C1520" t="str">
            <v>PIKUZIŃSKA</v>
          </cell>
          <cell r="D1520" t="str">
            <v>UKS Kiko Zamość</v>
          </cell>
          <cell r="E1520">
            <v>35145</v>
          </cell>
        </row>
        <row r="1521">
          <cell r="A1521" t="str">
            <v>P3603</v>
          </cell>
          <cell r="B1521" t="str">
            <v>Bartosz</v>
          </cell>
          <cell r="C1521" t="str">
            <v>PASZKOWSKI</v>
          </cell>
          <cell r="D1521" t="str">
            <v>KS Chojnik Jelenia Góra</v>
          </cell>
          <cell r="E1521">
            <v>34025</v>
          </cell>
        </row>
        <row r="1522">
          <cell r="A1522" t="str">
            <v>P3627</v>
          </cell>
          <cell r="B1522" t="str">
            <v>Kamila</v>
          </cell>
          <cell r="C1522" t="str">
            <v>PŁODZIEŃ</v>
          </cell>
          <cell r="D1522" t="str">
            <v>SKB Piast Słupsk</v>
          </cell>
          <cell r="E1522">
            <v>35816</v>
          </cell>
        </row>
        <row r="1523">
          <cell r="A1523" t="str">
            <v>P3706</v>
          </cell>
          <cell r="B1523" t="str">
            <v>Łukasz</v>
          </cell>
          <cell r="C1523" t="str">
            <v>PIECUCH</v>
          </cell>
          <cell r="D1523" t="str">
            <v>UKS Orliki Ropica Polska</v>
          </cell>
          <cell r="E1523">
            <v>34856</v>
          </cell>
        </row>
        <row r="1524">
          <cell r="A1524" t="str">
            <v>P3707</v>
          </cell>
          <cell r="B1524" t="str">
            <v>Bartosz</v>
          </cell>
          <cell r="C1524" t="str">
            <v>PIEKARZ</v>
          </cell>
          <cell r="D1524" t="str">
            <v>UKS Orliki Ropica Polska</v>
          </cell>
          <cell r="E1524">
            <v>35360</v>
          </cell>
        </row>
        <row r="1525">
          <cell r="A1525" t="str">
            <v>P3757</v>
          </cell>
          <cell r="B1525" t="str">
            <v>Joanna</v>
          </cell>
          <cell r="C1525" t="str">
            <v>PACYNA</v>
          </cell>
          <cell r="D1525" t="str">
            <v>UKS Iskra Babimost</v>
          </cell>
          <cell r="E1525">
            <v>35734</v>
          </cell>
        </row>
        <row r="1526">
          <cell r="A1526" t="str">
            <v>P3769</v>
          </cell>
          <cell r="B1526" t="str">
            <v>Grzegorz</v>
          </cell>
          <cell r="C1526" t="str">
            <v>PIWOWAR</v>
          </cell>
          <cell r="D1526" t="str">
            <v>ULKS Łączna</v>
          </cell>
          <cell r="E1526">
            <v>34795</v>
          </cell>
        </row>
        <row r="1527">
          <cell r="A1527" t="str">
            <v>P3934</v>
          </cell>
          <cell r="B1527" t="str">
            <v>Patryk</v>
          </cell>
          <cell r="C1527" t="str">
            <v>PŁAZA</v>
          </cell>
          <cell r="D1527" t="str">
            <v>UKS Smecz Bogatynia</v>
          </cell>
          <cell r="E1527">
            <v>34852</v>
          </cell>
        </row>
        <row r="1528">
          <cell r="A1528" t="str">
            <v>P3965</v>
          </cell>
          <cell r="B1528" t="str">
            <v>Mateusz</v>
          </cell>
          <cell r="C1528" t="str">
            <v>PŁAWECKI</v>
          </cell>
          <cell r="D1528" t="str">
            <v>AZSAGH Kraków</v>
          </cell>
          <cell r="E1528">
            <v>35853</v>
          </cell>
        </row>
        <row r="1529">
          <cell r="A1529" t="str">
            <v>P4027</v>
          </cell>
          <cell r="B1529" t="str">
            <v>Izabela</v>
          </cell>
          <cell r="C1529" t="str">
            <v>PAJEK</v>
          </cell>
          <cell r="D1529" t="str">
            <v>MKS Orlicz Suchedniów</v>
          </cell>
          <cell r="E1529">
            <v>36195</v>
          </cell>
        </row>
        <row r="1530">
          <cell r="A1530" t="str">
            <v>P4028</v>
          </cell>
          <cell r="B1530" t="str">
            <v>Aleksandra</v>
          </cell>
          <cell r="C1530" t="str">
            <v>PAJEK</v>
          </cell>
          <cell r="D1530" t="str">
            <v>MKS Orlicz Suchedniów</v>
          </cell>
          <cell r="E1530">
            <v>35363</v>
          </cell>
        </row>
        <row r="1531">
          <cell r="A1531" t="str">
            <v>P4029</v>
          </cell>
          <cell r="B1531" t="str">
            <v>Kamil</v>
          </cell>
          <cell r="C1531" t="str">
            <v>PAJEK</v>
          </cell>
          <cell r="D1531" t="str">
            <v>MKS Orlicz Suchedniów</v>
          </cell>
          <cell r="E1531">
            <v>35990</v>
          </cell>
        </row>
        <row r="1532">
          <cell r="A1532" t="str">
            <v>P4064</v>
          </cell>
          <cell r="B1532" t="str">
            <v>Jan</v>
          </cell>
          <cell r="C1532" t="str">
            <v>PRZYBYLSKI</v>
          </cell>
          <cell r="D1532" t="str">
            <v>----</v>
          </cell>
          <cell r="E1532">
            <v>35731</v>
          </cell>
        </row>
        <row r="1533">
          <cell r="A1533" t="str">
            <v>P4119</v>
          </cell>
          <cell r="B1533" t="str">
            <v>Kamil</v>
          </cell>
          <cell r="C1533" t="str">
            <v>PŁOCH</v>
          </cell>
          <cell r="D1533" t="str">
            <v>UKS Start Widełka</v>
          </cell>
          <cell r="E1533">
            <v>35966</v>
          </cell>
        </row>
        <row r="1534">
          <cell r="A1534" t="str">
            <v>P4121</v>
          </cell>
          <cell r="B1534" t="str">
            <v>Konrad</v>
          </cell>
          <cell r="C1534" t="str">
            <v>PŁOCH</v>
          </cell>
          <cell r="D1534" t="str">
            <v>UKS Start Widełka</v>
          </cell>
          <cell r="E1534">
            <v>36198</v>
          </cell>
        </row>
        <row r="1535">
          <cell r="A1535" t="str">
            <v>P4126</v>
          </cell>
          <cell r="B1535" t="str">
            <v>Andrzej</v>
          </cell>
          <cell r="C1535" t="str">
            <v>PRZEDPEŁSKI</v>
          </cell>
          <cell r="D1535" t="str">
            <v>ŚKB Harcownik Warszawa</v>
          </cell>
          <cell r="E1535">
            <v>35163</v>
          </cell>
        </row>
        <row r="1536">
          <cell r="A1536" t="str">
            <v>P4157</v>
          </cell>
          <cell r="B1536" t="str">
            <v>Natalia</v>
          </cell>
          <cell r="C1536" t="str">
            <v>POLASIK</v>
          </cell>
          <cell r="D1536" t="str">
            <v>UKS Lotka Lubiewo</v>
          </cell>
          <cell r="E1536">
            <v>35502</v>
          </cell>
        </row>
        <row r="1537">
          <cell r="A1537" t="str">
            <v>P4160</v>
          </cell>
          <cell r="B1537" t="str">
            <v>Kinga</v>
          </cell>
          <cell r="C1537" t="str">
            <v>PIETRUSIEWICZ</v>
          </cell>
          <cell r="D1537" t="str">
            <v>UKS Iskra Babimost</v>
          </cell>
          <cell r="E1537">
            <v>35696</v>
          </cell>
        </row>
        <row r="1538">
          <cell r="A1538" t="str">
            <v>P4183</v>
          </cell>
          <cell r="B1538" t="str">
            <v>Michał</v>
          </cell>
          <cell r="C1538" t="str">
            <v>PIRECKI</v>
          </cell>
          <cell r="D1538" t="str">
            <v>BKS Kolejarz Częstochowa</v>
          </cell>
          <cell r="E1538">
            <v>29936</v>
          </cell>
        </row>
        <row r="1539">
          <cell r="A1539" t="str">
            <v>P4197</v>
          </cell>
          <cell r="B1539" t="str">
            <v>Zuzanna</v>
          </cell>
          <cell r="C1539" t="str">
            <v>PARYSZ</v>
          </cell>
          <cell r="D1539" t="str">
            <v>UKS Unia Bieruń</v>
          </cell>
          <cell r="E1539">
            <v>36798</v>
          </cell>
        </row>
        <row r="1540">
          <cell r="A1540" t="str">
            <v>P4202</v>
          </cell>
          <cell r="B1540" t="str">
            <v>Bartłomiej</v>
          </cell>
          <cell r="C1540" t="str">
            <v>PARYSZ</v>
          </cell>
          <cell r="D1540" t="str">
            <v>UKS Unia Bieruń</v>
          </cell>
          <cell r="E1540">
            <v>35949</v>
          </cell>
        </row>
        <row r="1541">
          <cell r="A1541" t="str">
            <v>P4216</v>
          </cell>
          <cell r="B1541" t="str">
            <v>Bartosz</v>
          </cell>
          <cell r="C1541" t="str">
            <v>PAŹDZIOR</v>
          </cell>
          <cell r="D1541" t="str">
            <v>MUKS 5 Chełm</v>
          </cell>
          <cell r="E1541">
            <v>34669</v>
          </cell>
        </row>
        <row r="1542">
          <cell r="A1542" t="str">
            <v>P4246</v>
          </cell>
          <cell r="B1542" t="str">
            <v>Klaudia</v>
          </cell>
          <cell r="C1542" t="str">
            <v>POKUSIŃSKA</v>
          </cell>
          <cell r="D1542" t="str">
            <v>KKS Ruch Piotrków Tryb.</v>
          </cell>
          <cell r="E1542">
            <v>36133</v>
          </cell>
        </row>
        <row r="1543">
          <cell r="A1543" t="str">
            <v>P4254</v>
          </cell>
          <cell r="B1543" t="str">
            <v>Daria</v>
          </cell>
          <cell r="C1543" t="str">
            <v>POKORSKA</v>
          </cell>
          <cell r="D1543" t="str">
            <v>UKS Kopernik Słupca</v>
          </cell>
          <cell r="E1543">
            <v>35544</v>
          </cell>
        </row>
        <row r="1544">
          <cell r="A1544" t="str">
            <v>P4274</v>
          </cell>
          <cell r="B1544" t="str">
            <v>Maciej</v>
          </cell>
          <cell r="C1544" t="str">
            <v>PAŁKA</v>
          </cell>
          <cell r="D1544" t="str">
            <v>KS Wesoła Warszawa</v>
          </cell>
          <cell r="E1544">
            <v>34474</v>
          </cell>
        </row>
        <row r="1545">
          <cell r="A1545" t="str">
            <v>P4286</v>
          </cell>
          <cell r="B1545" t="str">
            <v>Ewelina</v>
          </cell>
          <cell r="C1545" t="str">
            <v>PODZIEWSKA</v>
          </cell>
          <cell r="D1545" t="str">
            <v>SKB Suwałki</v>
          </cell>
          <cell r="E1545">
            <v>36288</v>
          </cell>
        </row>
        <row r="1546">
          <cell r="A1546" t="str">
            <v>P4363</v>
          </cell>
          <cell r="B1546" t="str">
            <v>Angelika</v>
          </cell>
          <cell r="C1546" t="str">
            <v>PRADELA</v>
          </cell>
          <cell r="D1546" t="str">
            <v>STB Energia Lubliniec</v>
          </cell>
          <cell r="E1546">
            <v>33981</v>
          </cell>
        </row>
        <row r="1547">
          <cell r="A1547" t="str">
            <v>P4366</v>
          </cell>
          <cell r="B1547" t="str">
            <v>Patrycja</v>
          </cell>
          <cell r="C1547" t="str">
            <v>PRADELA</v>
          </cell>
          <cell r="D1547" t="str">
            <v>STB Energia Lubliniec</v>
          </cell>
          <cell r="E1547">
            <v>34733</v>
          </cell>
        </row>
        <row r="1548">
          <cell r="A1548" t="str">
            <v>P4367</v>
          </cell>
          <cell r="B1548" t="str">
            <v>Katarzyna</v>
          </cell>
          <cell r="C1548" t="str">
            <v>POLOCZEK</v>
          </cell>
          <cell r="D1548" t="str">
            <v>STB Energia Lubliniec</v>
          </cell>
          <cell r="E1548">
            <v>35089</v>
          </cell>
        </row>
        <row r="1549">
          <cell r="A1549" t="str">
            <v>P4392</v>
          </cell>
          <cell r="B1549" t="str">
            <v>Karol</v>
          </cell>
          <cell r="C1549" t="str">
            <v>PIKUŁA</v>
          </cell>
          <cell r="D1549" t="str">
            <v>UKS Hubal Białystok</v>
          </cell>
          <cell r="E1549">
            <v>36096</v>
          </cell>
        </row>
        <row r="1550">
          <cell r="A1550" t="str">
            <v>P4442</v>
          </cell>
          <cell r="B1550" t="str">
            <v>Izabela</v>
          </cell>
          <cell r="C1550" t="str">
            <v>PATRZAŁEK</v>
          </cell>
          <cell r="D1550" t="str">
            <v>AZSAGH Kraków</v>
          </cell>
          <cell r="E1550">
            <v>36198</v>
          </cell>
        </row>
        <row r="1551">
          <cell r="A1551" t="str">
            <v>P4447</v>
          </cell>
          <cell r="B1551" t="str">
            <v>Wiktoria</v>
          </cell>
          <cell r="C1551" t="str">
            <v>PRZEWROCKA</v>
          </cell>
          <cell r="D1551" t="str">
            <v>AZSAGH Kraków</v>
          </cell>
          <cell r="E1551">
            <v>36195</v>
          </cell>
        </row>
        <row r="1552">
          <cell r="A1552" t="str">
            <v>P4482</v>
          </cell>
          <cell r="B1552" t="str">
            <v>Oliwia</v>
          </cell>
          <cell r="C1552" t="str">
            <v>PIOTROWSKA</v>
          </cell>
          <cell r="D1552" t="str">
            <v>UKS Kiko Zamość</v>
          </cell>
          <cell r="E1552">
            <v>36014</v>
          </cell>
        </row>
        <row r="1553">
          <cell r="A1553" t="str">
            <v>P4495</v>
          </cell>
          <cell r="B1553" t="str">
            <v>Magdalena</v>
          </cell>
          <cell r="C1553" t="str">
            <v>PANOWICZ</v>
          </cell>
          <cell r="D1553" t="str">
            <v>AZSWAT Warszawa</v>
          </cell>
          <cell r="E1553">
            <v>35811</v>
          </cell>
        </row>
        <row r="1554">
          <cell r="A1554" t="str">
            <v>P4523</v>
          </cell>
          <cell r="B1554" t="str">
            <v>Paulina</v>
          </cell>
          <cell r="C1554" t="str">
            <v>PAPIERAK</v>
          </cell>
          <cell r="D1554" t="str">
            <v>KKS Ruch Piotrków Tryb.</v>
          </cell>
          <cell r="E1554">
            <v>36329</v>
          </cell>
        </row>
        <row r="1555">
          <cell r="A1555" t="str">
            <v>P4530</v>
          </cell>
          <cell r="B1555" t="str">
            <v>Krzysztof</v>
          </cell>
          <cell r="C1555" t="str">
            <v>PŁOCH</v>
          </cell>
          <cell r="D1555" t="str">
            <v>UKS Start Widełka</v>
          </cell>
          <cell r="E1555">
            <v>36731</v>
          </cell>
        </row>
        <row r="1556">
          <cell r="A1556" t="str">
            <v>P4572</v>
          </cell>
          <cell r="B1556" t="str">
            <v>Martyna</v>
          </cell>
          <cell r="C1556" t="str">
            <v>PŁOWUSZYŃSKA</v>
          </cell>
          <cell r="D1556" t="str">
            <v>UKS Smecz Bogatynia</v>
          </cell>
          <cell r="E1556">
            <v>35829</v>
          </cell>
        </row>
        <row r="1557">
          <cell r="A1557" t="str">
            <v>P4595</v>
          </cell>
          <cell r="B1557" t="str">
            <v>Olena</v>
          </cell>
          <cell r="C1557" t="str">
            <v>PRUS</v>
          </cell>
          <cell r="D1557" t="str">
            <v>SKB Suwałki</v>
          </cell>
          <cell r="E1557">
            <v>31532</v>
          </cell>
        </row>
        <row r="1558">
          <cell r="A1558" t="str">
            <v>P4611</v>
          </cell>
          <cell r="B1558" t="str">
            <v>Dorian</v>
          </cell>
          <cell r="C1558" t="str">
            <v>PASTERNAK</v>
          </cell>
          <cell r="D1558" t="str">
            <v>UKSOSIR Badminton Sławno</v>
          </cell>
          <cell r="E1558">
            <v>37192</v>
          </cell>
        </row>
        <row r="1559">
          <cell r="A1559" t="str">
            <v>P4618</v>
          </cell>
          <cell r="B1559" t="str">
            <v>Dominika</v>
          </cell>
          <cell r="C1559" t="str">
            <v>PACHUCKA</v>
          </cell>
          <cell r="D1559" t="str">
            <v>SLKS Tramp Orneta</v>
          </cell>
          <cell r="E1559">
            <v>37130</v>
          </cell>
        </row>
        <row r="1560">
          <cell r="A1560" t="str">
            <v>P4629</v>
          </cell>
          <cell r="B1560" t="str">
            <v>Klaudia</v>
          </cell>
          <cell r="C1560" t="str">
            <v>PEPLIŃSKA</v>
          </cell>
          <cell r="D1560" t="str">
            <v>ULKS U-2 Lotka Bytów</v>
          </cell>
          <cell r="E1560">
            <v>36983</v>
          </cell>
        </row>
        <row r="1561">
          <cell r="A1561" t="str">
            <v>P4642</v>
          </cell>
          <cell r="B1561" t="str">
            <v>Dawid</v>
          </cell>
          <cell r="C1561" t="str">
            <v>PŁOKARZ</v>
          </cell>
          <cell r="D1561" t="str">
            <v>OTB Lotka Ostrów Wlkp.</v>
          </cell>
          <cell r="E1561">
            <v>36713</v>
          </cell>
        </row>
        <row r="1562">
          <cell r="A1562" t="str">
            <v>P4643</v>
          </cell>
          <cell r="B1562" t="str">
            <v>Sebastian</v>
          </cell>
          <cell r="C1562" t="str">
            <v>PRZYTUŁA</v>
          </cell>
          <cell r="D1562" t="str">
            <v>AZSAGH Kraków</v>
          </cell>
          <cell r="E1562">
            <v>36888</v>
          </cell>
        </row>
        <row r="1563">
          <cell r="A1563" t="str">
            <v>P4684</v>
          </cell>
          <cell r="B1563" t="str">
            <v>Dominika</v>
          </cell>
          <cell r="C1563" t="str">
            <v>PIERÓG</v>
          </cell>
          <cell r="D1563" t="str">
            <v>UKSB Volant Mielec</v>
          </cell>
          <cell r="E1563">
            <v>36263</v>
          </cell>
        </row>
        <row r="1564">
          <cell r="A1564" t="str">
            <v>P4726</v>
          </cell>
          <cell r="B1564" t="str">
            <v>Paweł</v>
          </cell>
          <cell r="C1564" t="str">
            <v>POLAKOWSKI</v>
          </cell>
          <cell r="D1564" t="str">
            <v>UKS Hubal Białystok</v>
          </cell>
          <cell r="E1564">
            <v>36840</v>
          </cell>
        </row>
        <row r="1565">
          <cell r="A1565" t="str">
            <v>P4758</v>
          </cell>
          <cell r="B1565" t="str">
            <v>Natalia</v>
          </cell>
          <cell r="C1565" t="str">
            <v>PIETRZAK</v>
          </cell>
          <cell r="D1565" t="str">
            <v>MLKS Solec Kuj.</v>
          </cell>
          <cell r="E1565">
            <v>36510</v>
          </cell>
        </row>
        <row r="1566">
          <cell r="A1566" t="str">
            <v>P4759</v>
          </cell>
          <cell r="B1566" t="str">
            <v>Martyna</v>
          </cell>
          <cell r="C1566" t="str">
            <v>PIETRZAK</v>
          </cell>
          <cell r="D1566" t="str">
            <v>MLKS Solec Kuj.</v>
          </cell>
          <cell r="E1566">
            <v>36957</v>
          </cell>
        </row>
        <row r="1567">
          <cell r="A1567" t="str">
            <v>P4762</v>
          </cell>
          <cell r="B1567" t="str">
            <v>Zuzanna</v>
          </cell>
          <cell r="C1567" t="str">
            <v>PIÓRO</v>
          </cell>
          <cell r="D1567" t="str">
            <v>UKS 25 Kielce</v>
          </cell>
          <cell r="E1567">
            <v>36723</v>
          </cell>
        </row>
        <row r="1568">
          <cell r="A1568" t="str">
            <v>P4782</v>
          </cell>
          <cell r="B1568" t="str">
            <v>Andrzej</v>
          </cell>
          <cell r="C1568" t="str">
            <v>PIĄTEK</v>
          </cell>
          <cell r="D1568" t="str">
            <v>----</v>
          </cell>
          <cell r="E1568">
            <v>25769</v>
          </cell>
        </row>
        <row r="1569">
          <cell r="A1569" t="str">
            <v>P4783</v>
          </cell>
          <cell r="B1569" t="str">
            <v>Jacek</v>
          </cell>
          <cell r="C1569" t="str">
            <v>PERSONA</v>
          </cell>
          <cell r="D1569" t="str">
            <v>----</v>
          </cell>
          <cell r="E1569">
            <v>22109</v>
          </cell>
        </row>
        <row r="1570">
          <cell r="A1570" t="str">
            <v>P4786</v>
          </cell>
          <cell r="B1570" t="str">
            <v>Aleksandra</v>
          </cell>
          <cell r="C1570" t="str">
            <v>PTAK</v>
          </cell>
          <cell r="D1570" t="str">
            <v>STB Energia Lubliniec</v>
          </cell>
          <cell r="E1570">
            <v>36171</v>
          </cell>
        </row>
        <row r="1571">
          <cell r="A1571" t="str">
            <v>P4808</v>
          </cell>
          <cell r="B1571" t="str">
            <v>Mikołaj</v>
          </cell>
          <cell r="C1571" t="str">
            <v>PAWEŁCZYK</v>
          </cell>
          <cell r="D1571" t="str">
            <v>AZSWAT Warszawa</v>
          </cell>
          <cell r="E1571">
            <v>36527</v>
          </cell>
        </row>
        <row r="1572">
          <cell r="A1572" t="str">
            <v>P4819</v>
          </cell>
          <cell r="B1572" t="str">
            <v>Justyna</v>
          </cell>
          <cell r="C1572" t="str">
            <v>PILARSKA</v>
          </cell>
          <cell r="D1572" t="str">
            <v>MKS Spartakus Niepołomice</v>
          </cell>
          <cell r="E1572">
            <v>36494</v>
          </cell>
        </row>
        <row r="1573">
          <cell r="A1573" t="str">
            <v>P4820</v>
          </cell>
          <cell r="B1573" t="str">
            <v>Aleksandra</v>
          </cell>
          <cell r="C1573" t="str">
            <v>PAJĄK</v>
          </cell>
          <cell r="D1573" t="str">
            <v>MKS Orlicz Suchedniów</v>
          </cell>
          <cell r="E1573">
            <v>37085</v>
          </cell>
        </row>
        <row r="1574">
          <cell r="A1574" t="str">
            <v>P4828</v>
          </cell>
          <cell r="B1574" t="str">
            <v>Artur</v>
          </cell>
          <cell r="C1574" t="str">
            <v>PUPIN</v>
          </cell>
          <cell r="D1574" t="str">
            <v>----</v>
          </cell>
          <cell r="E1574">
            <v>27726</v>
          </cell>
        </row>
        <row r="1575">
          <cell r="A1575" t="str">
            <v>P4829</v>
          </cell>
          <cell r="B1575" t="str">
            <v>Maciej</v>
          </cell>
          <cell r="C1575" t="str">
            <v>PUSTELNIK</v>
          </cell>
          <cell r="D1575" t="str">
            <v>----</v>
          </cell>
          <cell r="E1575">
            <v>24542</v>
          </cell>
        </row>
        <row r="1576">
          <cell r="A1576" t="str">
            <v>P4830</v>
          </cell>
          <cell r="B1576" t="str">
            <v>Zdzisław</v>
          </cell>
          <cell r="C1576" t="str">
            <v>PIEKOSZEWSKI</v>
          </cell>
          <cell r="D1576" t="str">
            <v>----</v>
          </cell>
          <cell r="E1576">
            <v>25692</v>
          </cell>
        </row>
        <row r="1577">
          <cell r="A1577" t="str">
            <v>P4833</v>
          </cell>
          <cell r="B1577" t="str">
            <v>Łukasz</v>
          </cell>
          <cell r="C1577" t="str">
            <v>POHL</v>
          </cell>
          <cell r="D1577" t="str">
            <v>----</v>
          </cell>
          <cell r="E1577">
            <v>28006</v>
          </cell>
        </row>
        <row r="1578">
          <cell r="A1578" t="str">
            <v>P4834</v>
          </cell>
          <cell r="B1578" t="str">
            <v>Jerzy</v>
          </cell>
          <cell r="C1578" t="str">
            <v>PAŁASZ</v>
          </cell>
          <cell r="D1578" t="str">
            <v>----</v>
          </cell>
          <cell r="E1578">
            <v>24834</v>
          </cell>
        </row>
        <row r="1579">
          <cell r="A1579" t="str">
            <v>P4884</v>
          </cell>
          <cell r="B1579" t="str">
            <v>Patryk</v>
          </cell>
          <cell r="C1579" t="str">
            <v>PANASIEWICZ</v>
          </cell>
          <cell r="D1579" t="str">
            <v>KS Chojnik Jelenia Góra</v>
          </cell>
          <cell r="E1579">
            <v>37448</v>
          </cell>
        </row>
        <row r="1580">
          <cell r="A1580" t="str">
            <v>P4925</v>
          </cell>
          <cell r="B1580" t="str">
            <v>Anna</v>
          </cell>
          <cell r="C1580" t="str">
            <v>PRZEPIÓRA</v>
          </cell>
          <cell r="D1580" t="str">
            <v>UKS 25 Kielce</v>
          </cell>
          <cell r="E1580">
            <v>36740</v>
          </cell>
        </row>
        <row r="1581">
          <cell r="A1581" t="str">
            <v>P4942</v>
          </cell>
          <cell r="B1581" t="str">
            <v>Wiktoria</v>
          </cell>
          <cell r="C1581" t="str">
            <v>PRUSZYŃSKA</v>
          </cell>
          <cell r="D1581" t="str">
            <v>LUKS Księżyno</v>
          </cell>
          <cell r="E1581">
            <v>36238</v>
          </cell>
        </row>
        <row r="1582">
          <cell r="A1582" t="str">
            <v>P4951</v>
          </cell>
          <cell r="B1582" t="str">
            <v>Grzegorz</v>
          </cell>
          <cell r="C1582" t="str">
            <v>PRADELA</v>
          </cell>
          <cell r="D1582" t="str">
            <v>STB Energia Lubliniec</v>
          </cell>
          <cell r="E1582">
            <v>23766</v>
          </cell>
        </row>
        <row r="1583">
          <cell r="A1583" t="str">
            <v>P4954</v>
          </cell>
          <cell r="B1583" t="str">
            <v>Mariusz</v>
          </cell>
          <cell r="C1583" t="str">
            <v>PAKULSKI</v>
          </cell>
          <cell r="D1583" t="str">
            <v>----</v>
          </cell>
          <cell r="E1583">
            <v>27529</v>
          </cell>
        </row>
        <row r="1584">
          <cell r="A1584" t="str">
            <v>P4992</v>
          </cell>
          <cell r="B1584" t="str">
            <v>Jacek</v>
          </cell>
          <cell r="C1584" t="str">
            <v>PUCHALSKI</v>
          </cell>
          <cell r="D1584" t="str">
            <v>----</v>
          </cell>
          <cell r="E1584">
            <v>21089</v>
          </cell>
        </row>
        <row r="1585">
          <cell r="A1585" t="str">
            <v>P5009</v>
          </cell>
          <cell r="B1585" t="str">
            <v>Olga</v>
          </cell>
          <cell r="C1585" t="str">
            <v>PIESTRAK</v>
          </cell>
          <cell r="D1585" t="str">
            <v>----</v>
          </cell>
          <cell r="E1585">
            <v>37160</v>
          </cell>
        </row>
        <row r="1586">
          <cell r="A1586" t="str">
            <v>P5017</v>
          </cell>
          <cell r="B1586" t="str">
            <v>Kamila</v>
          </cell>
          <cell r="C1586" t="str">
            <v>PLEZIA</v>
          </cell>
          <cell r="D1586" t="str">
            <v>KKS Ruch Piotrków Tryb.</v>
          </cell>
          <cell r="E1586">
            <v>37037</v>
          </cell>
        </row>
        <row r="1587">
          <cell r="A1587" t="str">
            <v>P5018</v>
          </cell>
          <cell r="B1587" t="str">
            <v>Ida</v>
          </cell>
          <cell r="C1587" t="str">
            <v>PATURY</v>
          </cell>
          <cell r="D1587" t="str">
            <v>KKS Ruch Piotrków Tryb.</v>
          </cell>
          <cell r="E1587">
            <v>37231</v>
          </cell>
        </row>
        <row r="1588">
          <cell r="A1588" t="str">
            <v>P5025</v>
          </cell>
          <cell r="B1588" t="str">
            <v>Jakub</v>
          </cell>
          <cell r="C1588" t="str">
            <v>PLASZCZYK</v>
          </cell>
          <cell r="D1588" t="str">
            <v>MKS Strzelce Opolskie</v>
          </cell>
          <cell r="E1588">
            <v>36950</v>
          </cell>
        </row>
        <row r="1589">
          <cell r="A1589" t="str">
            <v>P5049</v>
          </cell>
          <cell r="B1589" t="str">
            <v>Patryk</v>
          </cell>
          <cell r="C1589" t="str">
            <v>PIETRAS</v>
          </cell>
          <cell r="D1589" t="str">
            <v>UKSB Volant Mielec</v>
          </cell>
          <cell r="E1589">
            <v>36082</v>
          </cell>
        </row>
        <row r="1590">
          <cell r="A1590" t="str">
            <v>P5050</v>
          </cell>
          <cell r="B1590" t="str">
            <v>Romuald</v>
          </cell>
          <cell r="C1590" t="str">
            <v>PILUCH</v>
          </cell>
          <cell r="D1590" t="str">
            <v>----</v>
          </cell>
          <cell r="E1590">
            <v>25515</v>
          </cell>
        </row>
        <row r="1591">
          <cell r="A1591" t="str">
            <v>P5051</v>
          </cell>
          <cell r="B1591" t="str">
            <v>Maciej</v>
          </cell>
          <cell r="C1591" t="str">
            <v>POLAK</v>
          </cell>
          <cell r="D1591" t="str">
            <v>----</v>
          </cell>
          <cell r="E1591">
            <v>27037</v>
          </cell>
        </row>
        <row r="1592">
          <cell r="A1592" t="str">
            <v>P5076</v>
          </cell>
          <cell r="B1592" t="str">
            <v>Mateusz</v>
          </cell>
          <cell r="C1592" t="str">
            <v>PAKŁOS</v>
          </cell>
          <cell r="D1592" t="str">
            <v>UKSB Volant Mielec</v>
          </cell>
          <cell r="E1592">
            <v>36666</v>
          </cell>
        </row>
        <row r="1593">
          <cell r="A1593" t="str">
            <v>P5120</v>
          </cell>
          <cell r="B1593" t="str">
            <v>Dagmara</v>
          </cell>
          <cell r="C1593" t="str">
            <v>PĘKAŁA</v>
          </cell>
          <cell r="D1593" t="str">
            <v>UKS Plesbad Pszczyna</v>
          </cell>
          <cell r="E1593">
            <v>36554</v>
          </cell>
        </row>
        <row r="1594">
          <cell r="A1594" t="str">
            <v>P5137</v>
          </cell>
          <cell r="B1594" t="str">
            <v>Krystian</v>
          </cell>
          <cell r="C1594" t="str">
            <v>PIELACIŃSKI</v>
          </cell>
          <cell r="D1594" t="str">
            <v>KS Masovia Płock</v>
          </cell>
          <cell r="E1594">
            <v>36637</v>
          </cell>
        </row>
        <row r="1595">
          <cell r="A1595" t="str">
            <v>P5185</v>
          </cell>
          <cell r="B1595" t="str">
            <v>Tomasz</v>
          </cell>
          <cell r="C1595" t="str">
            <v>PROĆ</v>
          </cell>
          <cell r="D1595" t="str">
            <v>UKS Kiko Zamość</v>
          </cell>
          <cell r="E1595">
            <v>36629</v>
          </cell>
        </row>
        <row r="1596">
          <cell r="A1596" t="str">
            <v>P5190</v>
          </cell>
          <cell r="B1596" t="str">
            <v>Adam</v>
          </cell>
          <cell r="C1596" t="str">
            <v>PRASOŁEK</v>
          </cell>
          <cell r="D1596" t="str">
            <v>STB Energia Lubliniec</v>
          </cell>
          <cell r="E1596">
            <v>31214</v>
          </cell>
        </row>
        <row r="1597">
          <cell r="A1597" t="str">
            <v>P5195</v>
          </cell>
          <cell r="B1597" t="str">
            <v>Monika</v>
          </cell>
          <cell r="C1597" t="str">
            <v>PIOTROWSKA</v>
          </cell>
          <cell r="D1597" t="str">
            <v>UKS Kiko Zamość</v>
          </cell>
          <cell r="E1597">
            <v>36677</v>
          </cell>
        </row>
        <row r="1598">
          <cell r="A1598" t="str">
            <v>P5202</v>
          </cell>
          <cell r="B1598" t="str">
            <v>Dominik</v>
          </cell>
          <cell r="C1598" t="str">
            <v>PTAK</v>
          </cell>
          <cell r="D1598" t="str">
            <v>UKS Siódemka Świebodzin</v>
          </cell>
          <cell r="E1598">
            <v>37064</v>
          </cell>
        </row>
        <row r="1599">
          <cell r="A1599" t="str">
            <v>P5207</v>
          </cell>
          <cell r="B1599" t="str">
            <v>Adam</v>
          </cell>
          <cell r="C1599" t="str">
            <v>PROKOPCZUK</v>
          </cell>
          <cell r="D1599" t="str">
            <v>----</v>
          </cell>
          <cell r="E1599">
            <v>36777</v>
          </cell>
        </row>
        <row r="1600">
          <cell r="A1600" t="str">
            <v>P5241</v>
          </cell>
          <cell r="B1600" t="str">
            <v>Mateusz</v>
          </cell>
          <cell r="C1600" t="str">
            <v>PSUJ</v>
          </cell>
          <cell r="D1600" t="str">
            <v>UKS Ząbkowice Dąbrowa Górn.</v>
          </cell>
          <cell r="E1600">
            <v>36412</v>
          </cell>
        </row>
        <row r="1601">
          <cell r="A1601" t="str">
            <v>P5242</v>
          </cell>
          <cell r="B1601" t="str">
            <v>Krzysztof</v>
          </cell>
          <cell r="C1601" t="str">
            <v>PIWOWARSKI</v>
          </cell>
          <cell r="D1601" t="str">
            <v>UKS 2 Sobótka</v>
          </cell>
          <cell r="E1601">
            <v>35522</v>
          </cell>
        </row>
        <row r="1602">
          <cell r="A1602" t="str">
            <v>P5255</v>
          </cell>
          <cell r="B1602" t="str">
            <v>Michał</v>
          </cell>
          <cell r="C1602" t="str">
            <v>PAŁKA</v>
          </cell>
          <cell r="D1602" t="str">
            <v>KS Wesoła Warszawa</v>
          </cell>
          <cell r="E1602">
            <v>36415</v>
          </cell>
        </row>
        <row r="1603">
          <cell r="A1603" t="str">
            <v>P5267</v>
          </cell>
          <cell r="B1603" t="str">
            <v>Lech</v>
          </cell>
          <cell r="C1603" t="str">
            <v>PERKO</v>
          </cell>
          <cell r="D1603" t="str">
            <v>----</v>
          </cell>
          <cell r="E1603">
            <v>20700</v>
          </cell>
        </row>
        <row r="1604">
          <cell r="A1604" t="str">
            <v>P5324</v>
          </cell>
          <cell r="B1604" t="str">
            <v>Eryk</v>
          </cell>
          <cell r="C1604" t="str">
            <v>PRZYBYSŁAWSKI</v>
          </cell>
          <cell r="D1604" t="str">
            <v>UKS Kometa Sianów</v>
          </cell>
          <cell r="E1604">
            <v>37041</v>
          </cell>
        </row>
        <row r="1605">
          <cell r="A1605" t="str">
            <v>P5348</v>
          </cell>
          <cell r="B1605" t="str">
            <v>Wojciech</v>
          </cell>
          <cell r="C1605" t="str">
            <v>PAŁCZYŃSKI</v>
          </cell>
          <cell r="D1605" t="str">
            <v>UKS Kiko Zamość</v>
          </cell>
          <cell r="E1605">
            <v>37195</v>
          </cell>
        </row>
        <row r="1606">
          <cell r="A1606" t="str">
            <v>P5349</v>
          </cell>
          <cell r="B1606" t="str">
            <v>Małgorzata</v>
          </cell>
          <cell r="C1606" t="str">
            <v>PAWLUK</v>
          </cell>
          <cell r="D1606" t="str">
            <v>UKS Kiko Zamość</v>
          </cell>
          <cell r="E1606">
            <v>37243</v>
          </cell>
        </row>
        <row r="1607">
          <cell r="A1607" t="str">
            <v>P5350</v>
          </cell>
          <cell r="B1607" t="str">
            <v>Miłosz</v>
          </cell>
          <cell r="C1607" t="str">
            <v>PIOTROWSKI</v>
          </cell>
          <cell r="D1607" t="str">
            <v>UKS Kiko Zamość</v>
          </cell>
          <cell r="E1607">
            <v>37124</v>
          </cell>
        </row>
        <row r="1608">
          <cell r="A1608" t="str">
            <v>P5351</v>
          </cell>
          <cell r="B1608" t="str">
            <v>Norbert</v>
          </cell>
          <cell r="C1608" t="str">
            <v>POŹDZIK</v>
          </cell>
          <cell r="D1608" t="str">
            <v>UKS Kiko Zamość</v>
          </cell>
          <cell r="E1608">
            <v>37013</v>
          </cell>
        </row>
        <row r="1609">
          <cell r="A1609" t="str">
            <v>P5370</v>
          </cell>
          <cell r="B1609" t="str">
            <v>Jakub</v>
          </cell>
          <cell r="C1609" t="str">
            <v>PASZKIEWICZ</v>
          </cell>
          <cell r="D1609" t="str">
            <v>MMKS Gdańsk</v>
          </cell>
          <cell r="E1609">
            <v>37000</v>
          </cell>
        </row>
        <row r="1610">
          <cell r="A1610" t="str">
            <v>P5376</v>
          </cell>
          <cell r="B1610" t="str">
            <v>Maksym</v>
          </cell>
          <cell r="C1610" t="str">
            <v>PAJEK</v>
          </cell>
          <cell r="D1610" t="str">
            <v>MKS Orlicz Suchedniów</v>
          </cell>
          <cell r="E1610">
            <v>37567</v>
          </cell>
        </row>
        <row r="1611">
          <cell r="A1611" t="str">
            <v>P5385</v>
          </cell>
          <cell r="B1611" t="str">
            <v>Marcel</v>
          </cell>
          <cell r="C1611" t="str">
            <v>PODNIESIŃSKI</v>
          </cell>
          <cell r="D1611" t="str">
            <v>MKS Orlicz Suchedniów</v>
          </cell>
          <cell r="E1611">
            <v>36924</v>
          </cell>
        </row>
        <row r="1612">
          <cell r="A1612" t="str">
            <v>P5419</v>
          </cell>
          <cell r="B1612" t="str">
            <v>Jarosław</v>
          </cell>
          <cell r="C1612" t="str">
            <v>PIETRUSZKA</v>
          </cell>
          <cell r="D1612" t="str">
            <v>----</v>
          </cell>
          <cell r="E1612">
            <v>26776</v>
          </cell>
        </row>
        <row r="1613">
          <cell r="A1613" t="str">
            <v>P5422</v>
          </cell>
          <cell r="B1613" t="str">
            <v>Jakub</v>
          </cell>
          <cell r="C1613" t="str">
            <v>PRASK</v>
          </cell>
          <cell r="D1613" t="str">
            <v>KS Chojnik Jelenia Góra</v>
          </cell>
          <cell r="E1613">
            <v>37189</v>
          </cell>
        </row>
        <row r="1614">
          <cell r="A1614" t="str">
            <v>P5423</v>
          </cell>
          <cell r="B1614" t="str">
            <v>Natalia</v>
          </cell>
          <cell r="C1614" t="str">
            <v>PALEWICZ</v>
          </cell>
          <cell r="D1614" t="str">
            <v>KS Chojnik Jelenia Góra</v>
          </cell>
          <cell r="E1614">
            <v>36987</v>
          </cell>
        </row>
        <row r="1615">
          <cell r="A1615" t="str">
            <v>P5424</v>
          </cell>
          <cell r="B1615" t="str">
            <v>Sandra</v>
          </cell>
          <cell r="C1615" t="str">
            <v>PANASIEWICZ</v>
          </cell>
          <cell r="D1615" t="str">
            <v>KS Chojnik Jelenia Góra</v>
          </cell>
          <cell r="E1615">
            <v>36655</v>
          </cell>
        </row>
        <row r="1616">
          <cell r="A1616" t="str">
            <v>P5438</v>
          </cell>
          <cell r="B1616" t="str">
            <v>Marcin</v>
          </cell>
          <cell r="C1616" t="str">
            <v>PIWOWAR</v>
          </cell>
          <cell r="D1616" t="str">
            <v>ULKS Łączna</v>
          </cell>
          <cell r="E1616">
            <v>36521</v>
          </cell>
        </row>
        <row r="1617">
          <cell r="A1617" t="str">
            <v>P5439</v>
          </cell>
          <cell r="B1617" t="str">
            <v>Kacper</v>
          </cell>
          <cell r="C1617" t="str">
            <v>PIWOWAR</v>
          </cell>
          <cell r="D1617" t="str">
            <v>ULKS Łączna</v>
          </cell>
          <cell r="E1617">
            <v>37236</v>
          </cell>
        </row>
        <row r="1618">
          <cell r="A1618" t="str">
            <v>P5441</v>
          </cell>
          <cell r="B1618" t="str">
            <v>Miłosz</v>
          </cell>
          <cell r="C1618" t="str">
            <v>PAJĄK</v>
          </cell>
          <cell r="D1618" t="str">
            <v>ULKS Łączna</v>
          </cell>
          <cell r="E1618">
            <v>37510</v>
          </cell>
        </row>
        <row r="1619">
          <cell r="A1619" t="str">
            <v>P5444</v>
          </cell>
          <cell r="B1619" t="str">
            <v>Aleks</v>
          </cell>
          <cell r="C1619" t="str">
            <v>PROMNY</v>
          </cell>
          <cell r="D1619" t="str">
            <v>KKS Ruch Piotrków Tryb.</v>
          </cell>
          <cell r="E1619">
            <v>36375</v>
          </cell>
        </row>
        <row r="1620">
          <cell r="A1620" t="str">
            <v>P5447</v>
          </cell>
          <cell r="B1620" t="str">
            <v>Jakub</v>
          </cell>
          <cell r="C1620" t="str">
            <v>PITURA</v>
          </cell>
          <cell r="D1620" t="str">
            <v>KKS Warmia Olsztyn</v>
          </cell>
          <cell r="E1620">
            <v>37105</v>
          </cell>
        </row>
        <row r="1621">
          <cell r="A1621" t="str">
            <v>P5452</v>
          </cell>
          <cell r="B1621" t="str">
            <v>Aleksandra</v>
          </cell>
          <cell r="C1621" t="str">
            <v>PRUS</v>
          </cell>
          <cell r="D1621" t="str">
            <v>KS Chojnik Jelenia Góra</v>
          </cell>
          <cell r="E1621">
            <v>37139</v>
          </cell>
        </row>
        <row r="1622">
          <cell r="A1622" t="str">
            <v>P5456</v>
          </cell>
          <cell r="B1622" t="str">
            <v>Ernest</v>
          </cell>
          <cell r="C1622" t="str">
            <v>PRONDZIŃSKI</v>
          </cell>
          <cell r="D1622" t="str">
            <v>MKB Lednik Miastko</v>
          </cell>
          <cell r="E1622">
            <v>37825</v>
          </cell>
        </row>
        <row r="1623">
          <cell r="A1623" t="str">
            <v>P5458</v>
          </cell>
          <cell r="B1623" t="str">
            <v>Michał</v>
          </cell>
          <cell r="C1623" t="str">
            <v>PLISKOWSKI</v>
          </cell>
          <cell r="D1623" t="str">
            <v>MKB Lednik Miastko</v>
          </cell>
          <cell r="E1623">
            <v>37544</v>
          </cell>
        </row>
        <row r="1624">
          <cell r="A1624" t="str">
            <v>P5459</v>
          </cell>
          <cell r="B1624" t="str">
            <v>Filip</v>
          </cell>
          <cell r="C1624" t="str">
            <v>PYZIOŁEK</v>
          </cell>
          <cell r="D1624" t="str">
            <v>MKB Lednik Miastko</v>
          </cell>
          <cell r="E1624">
            <v>37585</v>
          </cell>
        </row>
        <row r="1625">
          <cell r="A1625" t="str">
            <v>P5466</v>
          </cell>
          <cell r="B1625" t="str">
            <v>Wiktoria</v>
          </cell>
          <cell r="C1625" t="str">
            <v>PŁOSKONKA</v>
          </cell>
          <cell r="D1625" t="str">
            <v>KS Chojnik Jelenia Góra</v>
          </cell>
          <cell r="E1625">
            <v>36172</v>
          </cell>
        </row>
        <row r="1626">
          <cell r="A1626" t="str">
            <v>P5472</v>
          </cell>
          <cell r="B1626" t="str">
            <v>Maja</v>
          </cell>
          <cell r="C1626" t="str">
            <v>PIASECKA</v>
          </cell>
          <cell r="D1626" t="str">
            <v>UKS 70 Płock</v>
          </cell>
          <cell r="E1626">
            <v>36846</v>
          </cell>
        </row>
        <row r="1627">
          <cell r="A1627" t="str">
            <v>P5477</v>
          </cell>
          <cell r="B1627" t="str">
            <v>Paulina</v>
          </cell>
          <cell r="C1627" t="str">
            <v>PRZYBYŁ</v>
          </cell>
          <cell r="D1627" t="str">
            <v>UKS Iskra Sarbice</v>
          </cell>
          <cell r="E1627">
            <v>37313</v>
          </cell>
        </row>
        <row r="1628">
          <cell r="A1628" t="str">
            <v>P5490</v>
          </cell>
          <cell r="B1628" t="str">
            <v>Radosław</v>
          </cell>
          <cell r="C1628" t="str">
            <v>PŁAWECKI</v>
          </cell>
          <cell r="D1628" t="str">
            <v>UKS Plesbad Pszczyna</v>
          </cell>
          <cell r="E1628">
            <v>36670</v>
          </cell>
        </row>
        <row r="1629">
          <cell r="A1629" t="str">
            <v>P5506</v>
          </cell>
          <cell r="B1629" t="str">
            <v>Filip</v>
          </cell>
          <cell r="C1629" t="str">
            <v>PRENDECKI</v>
          </cell>
          <cell r="D1629" t="str">
            <v>ZKB Maced Polanów</v>
          </cell>
          <cell r="E1629">
            <v>37798</v>
          </cell>
        </row>
        <row r="1630">
          <cell r="A1630" t="str">
            <v>P5507</v>
          </cell>
          <cell r="B1630" t="str">
            <v>Michalina</v>
          </cell>
          <cell r="C1630" t="str">
            <v>PRENDECKA</v>
          </cell>
          <cell r="D1630" t="str">
            <v>ZKB Maced Polanów</v>
          </cell>
          <cell r="E1630">
            <v>37292</v>
          </cell>
        </row>
        <row r="1631">
          <cell r="A1631" t="str">
            <v>P5508</v>
          </cell>
          <cell r="B1631" t="str">
            <v>Hanna</v>
          </cell>
          <cell r="C1631" t="str">
            <v>SZEMRAJ</v>
          </cell>
          <cell r="D1631" t="str">
            <v>ZKB Maced Polanów</v>
          </cell>
          <cell r="E1631">
            <v>37713</v>
          </cell>
        </row>
        <row r="1632">
          <cell r="A1632" t="str">
            <v>P5540</v>
          </cell>
          <cell r="B1632" t="str">
            <v>Joanna</v>
          </cell>
          <cell r="C1632" t="str">
            <v>PIETRUSZKA</v>
          </cell>
          <cell r="D1632" t="str">
            <v>UKS Junior Wrzosowa</v>
          </cell>
          <cell r="E1632">
            <v>36686</v>
          </cell>
        </row>
        <row r="1633">
          <cell r="A1633" t="str">
            <v>P5554</v>
          </cell>
          <cell r="B1633" t="str">
            <v>Daniel</v>
          </cell>
          <cell r="C1633" t="str">
            <v>PŁODZIEŃ</v>
          </cell>
          <cell r="D1633" t="str">
            <v>AZSAGH Kraków</v>
          </cell>
          <cell r="E1633">
            <v>37295</v>
          </cell>
        </row>
        <row r="1634">
          <cell r="A1634" t="str">
            <v>P5560</v>
          </cell>
          <cell r="B1634" t="str">
            <v>Marcin</v>
          </cell>
          <cell r="C1634" t="str">
            <v>PUŁKOWNIK</v>
          </cell>
          <cell r="D1634" t="str">
            <v>KS Stal Sulęcin</v>
          </cell>
          <cell r="E1634">
            <v>33322</v>
          </cell>
        </row>
        <row r="1635">
          <cell r="A1635" t="str">
            <v>P5562</v>
          </cell>
          <cell r="B1635" t="str">
            <v>Szymon</v>
          </cell>
          <cell r="C1635" t="str">
            <v>PIEKARZ</v>
          </cell>
          <cell r="D1635" t="str">
            <v>UKS Orliki Ropica Polska</v>
          </cell>
          <cell r="E1635">
            <v>37334</v>
          </cell>
        </row>
        <row r="1636">
          <cell r="A1636" t="str">
            <v>P5588</v>
          </cell>
          <cell r="B1636" t="str">
            <v>Aleksandra</v>
          </cell>
          <cell r="C1636" t="str">
            <v>PIOTROWSKA</v>
          </cell>
          <cell r="D1636" t="str">
            <v>BKS Kolejarz Częstochowa</v>
          </cell>
          <cell r="E1636">
            <v>36634</v>
          </cell>
        </row>
        <row r="1637">
          <cell r="A1637" t="str">
            <v>P5601</v>
          </cell>
          <cell r="B1637" t="str">
            <v>Hubert</v>
          </cell>
          <cell r="C1637" t="str">
            <v>PUCIŁOWSKI</v>
          </cell>
          <cell r="D1637" t="str">
            <v>UKS Hubal Białystok</v>
          </cell>
          <cell r="E1637">
            <v>37320</v>
          </cell>
        </row>
        <row r="1638">
          <cell r="A1638" t="str">
            <v>P5629</v>
          </cell>
          <cell r="B1638" t="str">
            <v>Konrad</v>
          </cell>
          <cell r="C1638" t="str">
            <v>PIECH</v>
          </cell>
          <cell r="D1638" t="str">
            <v>UKS Hubal Białystok</v>
          </cell>
          <cell r="E1638">
            <v>37349</v>
          </cell>
        </row>
        <row r="1639">
          <cell r="A1639" t="str">
            <v>P5665</v>
          </cell>
          <cell r="B1639" t="str">
            <v>Karolina</v>
          </cell>
          <cell r="C1639" t="str">
            <v>PIETNICA</v>
          </cell>
          <cell r="D1639" t="str">
            <v>UKS Jagiellonka Medyka</v>
          </cell>
          <cell r="E1639">
            <v>37377</v>
          </cell>
        </row>
        <row r="1640">
          <cell r="A1640" t="str">
            <v>P5676</v>
          </cell>
          <cell r="B1640" t="str">
            <v>Katarzyna</v>
          </cell>
          <cell r="C1640" t="str">
            <v>PAWŁOWICZ</v>
          </cell>
          <cell r="D1640" t="str">
            <v>UKS Smecz Bogatynia</v>
          </cell>
          <cell r="E1640">
            <v>36665</v>
          </cell>
        </row>
        <row r="1641">
          <cell r="A1641" t="str">
            <v>P5690</v>
          </cell>
          <cell r="B1641" t="str">
            <v>Hanna</v>
          </cell>
          <cell r="C1641" t="str">
            <v>PIOTROWSKA</v>
          </cell>
          <cell r="D1641" t="str">
            <v>UKS Smecz Bogatynia</v>
          </cell>
          <cell r="E1641">
            <v>37103</v>
          </cell>
        </row>
        <row r="1642">
          <cell r="A1642" t="str">
            <v>P5698</v>
          </cell>
          <cell r="B1642" t="str">
            <v>Dariusz</v>
          </cell>
          <cell r="C1642" t="str">
            <v>PAPRZYCKI</v>
          </cell>
          <cell r="D1642" t="str">
            <v>----</v>
          </cell>
          <cell r="E1642">
            <v>21724</v>
          </cell>
        </row>
        <row r="1643">
          <cell r="A1643" t="str">
            <v>P5709</v>
          </cell>
          <cell r="B1643" t="str">
            <v>Mikołaj</v>
          </cell>
          <cell r="C1643" t="str">
            <v>POLAŃSKI</v>
          </cell>
          <cell r="D1643" t="str">
            <v>----</v>
          </cell>
          <cell r="E1643">
            <v>36584</v>
          </cell>
        </row>
        <row r="1644">
          <cell r="A1644" t="str">
            <v>P5721</v>
          </cell>
          <cell r="B1644" t="str">
            <v>Greta</v>
          </cell>
          <cell r="C1644" t="str">
            <v>PARDYKA</v>
          </cell>
          <cell r="D1644" t="str">
            <v>----</v>
          </cell>
          <cell r="E1644">
            <v>36040</v>
          </cell>
        </row>
        <row r="1645">
          <cell r="A1645" t="str">
            <v>P5729</v>
          </cell>
          <cell r="B1645" t="str">
            <v>Zuzanna</v>
          </cell>
          <cell r="C1645" t="str">
            <v>POPIK</v>
          </cell>
          <cell r="D1645" t="str">
            <v>UKS Orkan Przeźmierowo</v>
          </cell>
          <cell r="E1645">
            <v>37493</v>
          </cell>
        </row>
        <row r="1646">
          <cell r="A1646" t="str">
            <v>P5748</v>
          </cell>
          <cell r="B1646" t="str">
            <v>Marta</v>
          </cell>
          <cell r="C1646" t="str">
            <v>PAŁYGA</v>
          </cell>
          <cell r="D1646" t="str">
            <v>UKS Kiko Zamość</v>
          </cell>
          <cell r="E1646">
            <v>37461</v>
          </cell>
        </row>
        <row r="1647">
          <cell r="A1647" t="str">
            <v>P5760</v>
          </cell>
          <cell r="B1647" t="str">
            <v>Mariusz</v>
          </cell>
          <cell r="C1647" t="str">
            <v>POPA</v>
          </cell>
          <cell r="D1647" t="str">
            <v>UKS Korona Pabianice</v>
          </cell>
          <cell r="E1647">
            <v>26119</v>
          </cell>
        </row>
        <row r="1648">
          <cell r="A1648" t="str">
            <v>P5764</v>
          </cell>
          <cell r="B1648" t="str">
            <v>Ewelina</v>
          </cell>
          <cell r="C1648" t="str">
            <v>PRYGA</v>
          </cell>
          <cell r="D1648" t="str">
            <v>MKSKSOS Kraków</v>
          </cell>
          <cell r="E1648">
            <v>36309</v>
          </cell>
        </row>
        <row r="1649">
          <cell r="A1649" t="str">
            <v>P5807</v>
          </cell>
          <cell r="B1649" t="str">
            <v>Filip</v>
          </cell>
          <cell r="C1649" t="str">
            <v>PRAJS</v>
          </cell>
          <cell r="D1649" t="str">
            <v>----</v>
          </cell>
          <cell r="E1649">
            <v>37358</v>
          </cell>
        </row>
        <row r="1650">
          <cell r="A1650" t="str">
            <v>P5830</v>
          </cell>
          <cell r="B1650" t="str">
            <v>Aleksandra</v>
          </cell>
          <cell r="C1650" t="str">
            <v>PTAK</v>
          </cell>
          <cell r="D1650" t="str">
            <v>UKS Siódemka Świebodzin</v>
          </cell>
          <cell r="E1650">
            <v>37706</v>
          </cell>
        </row>
        <row r="1651">
          <cell r="A1651" t="str">
            <v>P5831</v>
          </cell>
          <cell r="B1651" t="str">
            <v>Oskar</v>
          </cell>
          <cell r="C1651" t="str">
            <v>PTAK</v>
          </cell>
          <cell r="D1651" t="str">
            <v>UKS Siódemka Świebodzin</v>
          </cell>
          <cell r="E1651">
            <v>36586</v>
          </cell>
        </row>
        <row r="1652">
          <cell r="A1652" t="str">
            <v>P5834</v>
          </cell>
          <cell r="B1652" t="str">
            <v>Paweł</v>
          </cell>
          <cell r="C1652" t="str">
            <v>POTAŚ</v>
          </cell>
          <cell r="D1652" t="str">
            <v>UKS Hubal Białystok</v>
          </cell>
          <cell r="E1652">
            <v>37819</v>
          </cell>
        </row>
        <row r="1653">
          <cell r="A1653" t="str">
            <v>P5857</v>
          </cell>
          <cell r="B1653" t="str">
            <v>Hubert</v>
          </cell>
          <cell r="C1653" t="str">
            <v>PTAK</v>
          </cell>
          <cell r="D1653" t="str">
            <v>----</v>
          </cell>
          <cell r="E1653">
            <v>36885</v>
          </cell>
        </row>
        <row r="1654">
          <cell r="A1654" t="str">
            <v>P5864</v>
          </cell>
          <cell r="B1654" t="str">
            <v>Jakub</v>
          </cell>
          <cell r="C1654" t="str">
            <v>PALMOWSKI</v>
          </cell>
          <cell r="D1654" t="str">
            <v>MKS Spartakus Niepołomice</v>
          </cell>
          <cell r="E1654">
            <v>37229</v>
          </cell>
        </row>
        <row r="1655">
          <cell r="A1655" t="str">
            <v>R  09</v>
          </cell>
          <cell r="B1655" t="str">
            <v>Jan</v>
          </cell>
          <cell r="C1655" t="str">
            <v>RUDZIŃSKI</v>
          </cell>
          <cell r="D1655" t="str">
            <v>UKS Hubal Białystok</v>
          </cell>
          <cell r="E1655">
            <v>30216</v>
          </cell>
        </row>
        <row r="1656">
          <cell r="A1656" t="str">
            <v>R 052</v>
          </cell>
          <cell r="B1656" t="str">
            <v>Jerzy</v>
          </cell>
          <cell r="C1656" t="str">
            <v>RYBICKI</v>
          </cell>
          <cell r="D1656" t="str">
            <v>MKS Garwolin</v>
          </cell>
          <cell r="E1656">
            <v>18877</v>
          </cell>
        </row>
        <row r="1657">
          <cell r="A1657" t="str">
            <v>R0176</v>
          </cell>
          <cell r="B1657" t="str">
            <v>Kinga</v>
          </cell>
          <cell r="C1657" t="str">
            <v>RUDOLF</v>
          </cell>
          <cell r="D1657" t="str">
            <v>BKS Kolejarz Częstochowa</v>
          </cell>
          <cell r="E1657">
            <v>28962</v>
          </cell>
        </row>
        <row r="1658">
          <cell r="A1658" t="str">
            <v>R0301</v>
          </cell>
          <cell r="B1658" t="str">
            <v>Michał</v>
          </cell>
          <cell r="C1658" t="str">
            <v>ROGALSKI</v>
          </cell>
          <cell r="D1658" t="str">
            <v>UKS Hubal Białystok</v>
          </cell>
          <cell r="E1658">
            <v>31951</v>
          </cell>
        </row>
        <row r="1659">
          <cell r="A1659" t="str">
            <v>R1129</v>
          </cell>
          <cell r="B1659" t="str">
            <v>Kamil</v>
          </cell>
          <cell r="C1659" t="str">
            <v>RASZKIEWICZ</v>
          </cell>
          <cell r="D1659" t="str">
            <v>AZSUWM Olsztyn</v>
          </cell>
          <cell r="E1659">
            <v>32221</v>
          </cell>
        </row>
        <row r="1660">
          <cell r="A1660" t="str">
            <v>R1393</v>
          </cell>
          <cell r="B1660" t="str">
            <v>Grzegorz</v>
          </cell>
          <cell r="C1660" t="str">
            <v>RADECKI</v>
          </cell>
          <cell r="D1660" t="str">
            <v>----</v>
          </cell>
          <cell r="E1660">
            <v>26388</v>
          </cell>
        </row>
        <row r="1661">
          <cell r="A1661" t="str">
            <v>R1448</v>
          </cell>
          <cell r="B1661" t="str">
            <v>Janusz</v>
          </cell>
          <cell r="C1661" t="str">
            <v>RŻEWSKI</v>
          </cell>
          <cell r="D1661" t="str">
            <v>----</v>
          </cell>
          <cell r="E1661">
            <v>14143</v>
          </cell>
        </row>
        <row r="1662">
          <cell r="A1662" t="str">
            <v>R1786</v>
          </cell>
          <cell r="B1662" t="str">
            <v>Janusz</v>
          </cell>
          <cell r="C1662" t="str">
            <v>RUDZIŃSKI</v>
          </cell>
          <cell r="D1662" t="str">
            <v>AZSUW Warszawa</v>
          </cell>
          <cell r="E1662">
            <v>20310</v>
          </cell>
        </row>
        <row r="1663">
          <cell r="A1663" t="str">
            <v>R2465</v>
          </cell>
          <cell r="B1663" t="str">
            <v>Paulina</v>
          </cell>
          <cell r="C1663" t="str">
            <v>RUTKOWICZ</v>
          </cell>
          <cell r="D1663" t="str">
            <v>AZSUWM Olsztyn</v>
          </cell>
          <cell r="E1663">
            <v>34022</v>
          </cell>
        </row>
        <row r="1664">
          <cell r="A1664" t="str">
            <v>R2656</v>
          </cell>
          <cell r="B1664" t="str">
            <v>Michał</v>
          </cell>
          <cell r="C1664" t="str">
            <v>ROGOWSKI</v>
          </cell>
          <cell r="D1664" t="str">
            <v>UKSOSIR Badminton Sławno</v>
          </cell>
          <cell r="E1664">
            <v>34114</v>
          </cell>
        </row>
        <row r="1665">
          <cell r="A1665" t="str">
            <v>R2668</v>
          </cell>
          <cell r="B1665" t="str">
            <v>Aleksandra</v>
          </cell>
          <cell r="C1665" t="str">
            <v>ROGOWSKA</v>
          </cell>
          <cell r="D1665" t="str">
            <v>MLKS Solec Kuj.</v>
          </cell>
          <cell r="E1665">
            <v>33984</v>
          </cell>
        </row>
        <row r="1666">
          <cell r="A1666" t="str">
            <v>R2669</v>
          </cell>
          <cell r="B1666" t="str">
            <v>Paweł</v>
          </cell>
          <cell r="C1666" t="str">
            <v>RZESZOTALSKI</v>
          </cell>
          <cell r="D1666" t="str">
            <v>MMKS Kędzierzyn-Koźle</v>
          </cell>
          <cell r="E1666">
            <v>34737</v>
          </cell>
        </row>
        <row r="1667">
          <cell r="A1667" t="str">
            <v>R2927</v>
          </cell>
          <cell r="B1667" t="str">
            <v>Dawid</v>
          </cell>
          <cell r="C1667" t="str">
            <v>RZĄSA</v>
          </cell>
          <cell r="D1667" t="str">
            <v>MKS Stal Nowa Dęba</v>
          </cell>
          <cell r="E1667">
            <v>33025</v>
          </cell>
        </row>
        <row r="1668">
          <cell r="A1668" t="str">
            <v>R3102</v>
          </cell>
          <cell r="B1668" t="str">
            <v>Sławomir</v>
          </cell>
          <cell r="C1668" t="str">
            <v>RYŻYŃSKI</v>
          </cell>
          <cell r="D1668" t="str">
            <v>UKS Hubal Białystok</v>
          </cell>
          <cell r="E1668">
            <v>25357</v>
          </cell>
        </row>
        <row r="1669">
          <cell r="A1669" t="str">
            <v>R3202</v>
          </cell>
          <cell r="B1669" t="str">
            <v>Dagmara</v>
          </cell>
          <cell r="C1669" t="str">
            <v>ROMAŃSKA</v>
          </cell>
          <cell r="D1669" t="str">
            <v>LUKS Jedynka Częstochowa</v>
          </cell>
          <cell r="E1669">
            <v>34503</v>
          </cell>
        </row>
        <row r="1670">
          <cell r="A1670" t="str">
            <v>R3310</v>
          </cell>
          <cell r="B1670" t="str">
            <v>Justyna</v>
          </cell>
          <cell r="C1670" t="str">
            <v>RACHOWICZ</v>
          </cell>
          <cell r="D1670" t="str">
            <v>MKS Spartakus Niepołomice</v>
          </cell>
          <cell r="E1670">
            <v>35244</v>
          </cell>
        </row>
        <row r="1671">
          <cell r="A1671" t="str">
            <v>R3326</v>
          </cell>
          <cell r="B1671" t="str">
            <v>Kamil</v>
          </cell>
          <cell r="C1671" t="str">
            <v>RYBAK</v>
          </cell>
          <cell r="D1671" t="str">
            <v>KKS Ruch Piotrków Tryb.</v>
          </cell>
          <cell r="E1671">
            <v>34747</v>
          </cell>
        </row>
        <row r="1672">
          <cell r="A1672" t="str">
            <v>R3363</v>
          </cell>
          <cell r="B1672" t="str">
            <v>Karolina</v>
          </cell>
          <cell r="C1672" t="str">
            <v>ROGALSKA</v>
          </cell>
          <cell r="D1672" t="str">
            <v>UKS 2 Sobótka</v>
          </cell>
          <cell r="E1672">
            <v>33325</v>
          </cell>
        </row>
        <row r="1673">
          <cell r="A1673" t="str">
            <v>R3364</v>
          </cell>
          <cell r="B1673" t="str">
            <v>Kinga</v>
          </cell>
          <cell r="C1673" t="str">
            <v>ROGALSKA</v>
          </cell>
          <cell r="D1673" t="str">
            <v>UKS 2 Sobótka</v>
          </cell>
          <cell r="E1673">
            <v>34723</v>
          </cell>
        </row>
        <row r="1674">
          <cell r="A1674" t="str">
            <v>R3481</v>
          </cell>
          <cell r="B1674" t="str">
            <v>Marta</v>
          </cell>
          <cell r="C1674" t="str">
            <v>RECA</v>
          </cell>
          <cell r="D1674" t="str">
            <v>ULKS U-2 Lotka Bytów</v>
          </cell>
          <cell r="E1674">
            <v>35096</v>
          </cell>
        </row>
        <row r="1675">
          <cell r="A1675" t="str">
            <v>R3487</v>
          </cell>
          <cell r="B1675" t="str">
            <v>Konrad</v>
          </cell>
          <cell r="C1675" t="str">
            <v>RAWSKI</v>
          </cell>
          <cell r="D1675" t="str">
            <v>UKS Dwójka Wesoła</v>
          </cell>
          <cell r="E1675">
            <v>35563</v>
          </cell>
        </row>
        <row r="1676">
          <cell r="A1676" t="str">
            <v>R3500</v>
          </cell>
          <cell r="B1676" t="str">
            <v>Mikołaj</v>
          </cell>
          <cell r="C1676" t="str">
            <v>ROGALSKI</v>
          </cell>
          <cell r="D1676" t="str">
            <v>UKS Hubal Białystok</v>
          </cell>
          <cell r="E1676">
            <v>35294</v>
          </cell>
        </row>
        <row r="1677">
          <cell r="A1677" t="str">
            <v>R3534</v>
          </cell>
          <cell r="B1677" t="str">
            <v>Jakub</v>
          </cell>
          <cell r="C1677" t="str">
            <v>RATKOWSKI</v>
          </cell>
          <cell r="D1677" t="str">
            <v>ZKB Maced Polanów</v>
          </cell>
          <cell r="E1677">
            <v>35133</v>
          </cell>
        </row>
        <row r="1678">
          <cell r="A1678" t="str">
            <v>R3535</v>
          </cell>
          <cell r="B1678" t="str">
            <v>Nikodem</v>
          </cell>
          <cell r="C1678" t="str">
            <v>RATKOWSKI</v>
          </cell>
          <cell r="D1678" t="str">
            <v>ZKB Maced Polanów</v>
          </cell>
          <cell r="E1678">
            <v>35928</v>
          </cell>
        </row>
        <row r="1679">
          <cell r="A1679" t="str">
            <v>R3593</v>
          </cell>
          <cell r="B1679" t="str">
            <v>Szymon</v>
          </cell>
          <cell r="C1679" t="str">
            <v>RUTKOWSKI</v>
          </cell>
          <cell r="D1679" t="str">
            <v>KKS Warmia Olsztyn</v>
          </cell>
          <cell r="E1679">
            <v>35194</v>
          </cell>
        </row>
        <row r="1680">
          <cell r="A1680" t="str">
            <v>R3686</v>
          </cell>
          <cell r="B1680" t="str">
            <v>Julita</v>
          </cell>
          <cell r="C1680" t="str">
            <v>RYBAŁT</v>
          </cell>
          <cell r="D1680" t="str">
            <v>UKS Hubal Białystok</v>
          </cell>
          <cell r="E1680">
            <v>35808</v>
          </cell>
        </row>
        <row r="1681">
          <cell r="A1681" t="str">
            <v>R3696</v>
          </cell>
          <cell r="B1681" t="str">
            <v>Mateusz</v>
          </cell>
          <cell r="C1681" t="str">
            <v>RYK</v>
          </cell>
          <cell r="D1681" t="str">
            <v>ZKB Maced Polanów</v>
          </cell>
          <cell r="E1681">
            <v>34953</v>
          </cell>
        </row>
        <row r="1682">
          <cell r="A1682" t="str">
            <v>R3714</v>
          </cell>
          <cell r="B1682" t="str">
            <v>Rafał</v>
          </cell>
          <cell r="C1682" t="str">
            <v>RODA</v>
          </cell>
          <cell r="D1682" t="str">
            <v>ULKS U-2 Lotka Bytów</v>
          </cell>
          <cell r="E1682">
            <v>35874</v>
          </cell>
        </row>
        <row r="1683">
          <cell r="A1683" t="str">
            <v>R3720</v>
          </cell>
          <cell r="B1683" t="str">
            <v>Barbara</v>
          </cell>
          <cell r="C1683" t="str">
            <v>RUTKOWSKA</v>
          </cell>
          <cell r="D1683" t="str">
            <v>ŚKB Harcownik Warszawa</v>
          </cell>
          <cell r="E1683">
            <v>35848</v>
          </cell>
        </row>
        <row r="1684">
          <cell r="A1684" t="str">
            <v>R3733</v>
          </cell>
          <cell r="B1684" t="str">
            <v>Magdalena</v>
          </cell>
          <cell r="C1684" t="str">
            <v>RUTKOWSKA</v>
          </cell>
          <cell r="D1684" t="str">
            <v>UKS 70 Płock</v>
          </cell>
          <cell r="E1684">
            <v>34886</v>
          </cell>
        </row>
        <row r="1685">
          <cell r="A1685" t="str">
            <v>R3741</v>
          </cell>
          <cell r="B1685" t="str">
            <v>Paula</v>
          </cell>
          <cell r="C1685" t="str">
            <v>ROMAN</v>
          </cell>
          <cell r="D1685" t="str">
            <v>UKSOSIR Badminton Sławno</v>
          </cell>
          <cell r="E1685">
            <v>35812</v>
          </cell>
        </row>
        <row r="1686">
          <cell r="A1686" t="str">
            <v>R3756</v>
          </cell>
          <cell r="B1686" t="str">
            <v>Emilia</v>
          </cell>
          <cell r="C1686" t="str">
            <v>RYCHŁA</v>
          </cell>
          <cell r="D1686" t="str">
            <v>UKS Iskra Babimost</v>
          </cell>
          <cell r="E1686">
            <v>34901</v>
          </cell>
        </row>
        <row r="1687">
          <cell r="A1687" t="str">
            <v>R3773</v>
          </cell>
          <cell r="B1687" t="str">
            <v>August</v>
          </cell>
          <cell r="C1687" t="str">
            <v>ROSOŁOWSKI</v>
          </cell>
          <cell r="D1687" t="str">
            <v>UKS Kiko Zamość</v>
          </cell>
          <cell r="E1687">
            <v>35131</v>
          </cell>
        </row>
        <row r="1688">
          <cell r="A1688" t="str">
            <v>R3804</v>
          </cell>
          <cell r="B1688" t="str">
            <v>Sebastian</v>
          </cell>
          <cell r="C1688" t="str">
            <v>REGEŃCZUK</v>
          </cell>
          <cell r="D1688" t="str">
            <v>KS Match Point Ślęza</v>
          </cell>
          <cell r="E1688">
            <v>35072</v>
          </cell>
        </row>
        <row r="1689">
          <cell r="A1689" t="str">
            <v>R3871</v>
          </cell>
          <cell r="B1689" t="str">
            <v>Konrad</v>
          </cell>
          <cell r="C1689" t="str">
            <v>ROŻNIAŁ</v>
          </cell>
          <cell r="D1689" t="str">
            <v>UKSB Volant Mielec</v>
          </cell>
          <cell r="E1689">
            <v>35857</v>
          </cell>
        </row>
        <row r="1690">
          <cell r="A1690" t="str">
            <v>R3884</v>
          </cell>
          <cell r="B1690" t="str">
            <v>Dawid</v>
          </cell>
          <cell r="C1690" t="str">
            <v>RZESZUTEK</v>
          </cell>
          <cell r="D1690" t="str">
            <v>UKSB Volant Mielec</v>
          </cell>
          <cell r="E1690">
            <v>36044</v>
          </cell>
        </row>
        <row r="1691">
          <cell r="A1691" t="str">
            <v>R3886</v>
          </cell>
          <cell r="B1691" t="str">
            <v>Marek</v>
          </cell>
          <cell r="C1691" t="str">
            <v>REGUŁA</v>
          </cell>
          <cell r="D1691" t="str">
            <v>UKSB Volant Mielec</v>
          </cell>
          <cell r="E1691">
            <v>35908</v>
          </cell>
        </row>
        <row r="1692">
          <cell r="A1692" t="str">
            <v>R4070</v>
          </cell>
          <cell r="B1692" t="str">
            <v>Igor</v>
          </cell>
          <cell r="C1692" t="str">
            <v>RENCIKOWSKI-RENZBERG</v>
          </cell>
          <cell r="D1692" t="str">
            <v>UKS Bursztyn Gdańsk</v>
          </cell>
          <cell r="E1692">
            <v>35700</v>
          </cell>
        </row>
        <row r="1693">
          <cell r="A1693" t="str">
            <v>R4085</v>
          </cell>
          <cell r="B1693" t="str">
            <v>Marek</v>
          </cell>
          <cell r="C1693" t="str">
            <v>ROSA</v>
          </cell>
          <cell r="D1693" t="str">
            <v>----</v>
          </cell>
          <cell r="E1693">
            <v>21367</v>
          </cell>
        </row>
        <row r="1694">
          <cell r="A1694" t="str">
            <v>R4106</v>
          </cell>
          <cell r="B1694" t="str">
            <v>Karolina</v>
          </cell>
          <cell r="C1694" t="str">
            <v>ROSIŃSKA</v>
          </cell>
          <cell r="D1694" t="str">
            <v>----</v>
          </cell>
          <cell r="E1694">
            <v>35233</v>
          </cell>
        </row>
        <row r="1695">
          <cell r="A1695" t="str">
            <v>R4122</v>
          </cell>
          <cell r="B1695" t="str">
            <v>Aleksandra</v>
          </cell>
          <cell r="C1695" t="str">
            <v>RUTKOWSKA</v>
          </cell>
          <cell r="D1695" t="str">
            <v>ŚKB Harcownik Warszawa</v>
          </cell>
          <cell r="E1695">
            <v>36921</v>
          </cell>
        </row>
        <row r="1696">
          <cell r="A1696" t="str">
            <v>R4144</v>
          </cell>
          <cell r="B1696" t="str">
            <v>Wioleta</v>
          </cell>
          <cell r="C1696" t="str">
            <v>RECKA</v>
          </cell>
          <cell r="D1696" t="str">
            <v>UKS Lotka Lubiewo</v>
          </cell>
          <cell r="E1696">
            <v>34885</v>
          </cell>
        </row>
        <row r="1697">
          <cell r="A1697" t="str">
            <v>R4145</v>
          </cell>
          <cell r="B1697" t="str">
            <v>Michał</v>
          </cell>
          <cell r="C1697" t="str">
            <v>RECKI</v>
          </cell>
          <cell r="D1697" t="str">
            <v>UKS Lotka Lubiewo</v>
          </cell>
          <cell r="E1697">
            <v>36925</v>
          </cell>
        </row>
        <row r="1698">
          <cell r="A1698" t="str">
            <v>R4188</v>
          </cell>
          <cell r="B1698" t="str">
            <v>Klaudia</v>
          </cell>
          <cell r="C1698" t="str">
            <v>RĘBACZ</v>
          </cell>
          <cell r="D1698" t="str">
            <v>UKS Kiko Zamość</v>
          </cell>
          <cell r="E1698">
            <v>36244</v>
          </cell>
        </row>
        <row r="1699">
          <cell r="A1699" t="str">
            <v>R4189</v>
          </cell>
          <cell r="B1699" t="str">
            <v>Jakub</v>
          </cell>
          <cell r="C1699" t="str">
            <v>RĘBACZ</v>
          </cell>
          <cell r="D1699" t="str">
            <v>UKS Kiko Zamość</v>
          </cell>
          <cell r="E1699">
            <v>35805</v>
          </cell>
        </row>
        <row r="1700">
          <cell r="A1700" t="str">
            <v>R4323</v>
          </cell>
          <cell r="B1700" t="str">
            <v>Mariusz</v>
          </cell>
          <cell r="C1700" t="str">
            <v>RUTKOWSKI</v>
          </cell>
          <cell r="D1700" t="str">
            <v>UKS Jedynka Ruciane-Nida</v>
          </cell>
          <cell r="E1700">
            <v>35919</v>
          </cell>
        </row>
        <row r="1701">
          <cell r="A1701" t="str">
            <v>R4341</v>
          </cell>
          <cell r="B1701" t="str">
            <v>Małgorzata</v>
          </cell>
          <cell r="C1701" t="str">
            <v>ROGUT</v>
          </cell>
          <cell r="D1701" t="str">
            <v>MLKS Solec Kuj.</v>
          </cell>
          <cell r="E1701">
            <v>36231</v>
          </cell>
        </row>
        <row r="1702">
          <cell r="A1702" t="str">
            <v>R4360</v>
          </cell>
          <cell r="B1702" t="str">
            <v>Pamela</v>
          </cell>
          <cell r="C1702" t="str">
            <v>ROGIŃSKA</v>
          </cell>
          <cell r="D1702" t="str">
            <v>ŚKB Harcownik Warszawa</v>
          </cell>
          <cell r="E1702">
            <v>33102</v>
          </cell>
        </row>
        <row r="1703">
          <cell r="A1703" t="str">
            <v>R4568</v>
          </cell>
          <cell r="B1703" t="str">
            <v>Weronika</v>
          </cell>
          <cell r="C1703" t="str">
            <v>ROSIAK</v>
          </cell>
          <cell r="D1703" t="str">
            <v>KS Chojnik Jelenia Góra</v>
          </cell>
          <cell r="E1703">
            <v>36734</v>
          </cell>
        </row>
        <row r="1704">
          <cell r="A1704" t="str">
            <v>R4587</v>
          </cell>
          <cell r="B1704" t="str">
            <v>Oliwia</v>
          </cell>
          <cell r="C1704" t="str">
            <v>REICHEL</v>
          </cell>
          <cell r="D1704" t="str">
            <v>ZKB Maced Polanów</v>
          </cell>
          <cell r="E1704">
            <v>37028</v>
          </cell>
        </row>
        <row r="1705">
          <cell r="A1705" t="str">
            <v>R4591</v>
          </cell>
          <cell r="B1705" t="str">
            <v>Natalia</v>
          </cell>
          <cell r="C1705" t="str">
            <v>RÓG</v>
          </cell>
          <cell r="D1705" t="str">
            <v>MKS Stal Nowa Dęba</v>
          </cell>
          <cell r="E1705">
            <v>36727</v>
          </cell>
        </row>
        <row r="1706">
          <cell r="A1706" t="str">
            <v>R4616</v>
          </cell>
          <cell r="B1706" t="str">
            <v>Jakub</v>
          </cell>
          <cell r="C1706" t="str">
            <v>ROSZKO</v>
          </cell>
          <cell r="D1706" t="str">
            <v>UKSB Milenium Warszawa</v>
          </cell>
          <cell r="E1706">
            <v>36701</v>
          </cell>
        </row>
        <row r="1707">
          <cell r="A1707" t="str">
            <v>R4636</v>
          </cell>
          <cell r="B1707" t="str">
            <v>Marta</v>
          </cell>
          <cell r="C1707" t="str">
            <v>RÓŻYCKA</v>
          </cell>
          <cell r="D1707" t="str">
            <v>UKSB Milenium Warszawa</v>
          </cell>
          <cell r="E1707">
            <v>37093</v>
          </cell>
        </row>
        <row r="1708">
          <cell r="A1708" t="str">
            <v>R4675</v>
          </cell>
          <cell r="B1708" t="str">
            <v>Jakub</v>
          </cell>
          <cell r="C1708" t="str">
            <v>RUSINEK</v>
          </cell>
          <cell r="D1708" t="str">
            <v>UKS Kiko Zamość</v>
          </cell>
          <cell r="E1708">
            <v>36381</v>
          </cell>
        </row>
        <row r="1709">
          <cell r="A1709" t="str">
            <v>R4700</v>
          </cell>
          <cell r="B1709" t="str">
            <v>Paweł</v>
          </cell>
          <cell r="C1709" t="str">
            <v>RADZIWON</v>
          </cell>
          <cell r="D1709" t="str">
            <v>UKS Hubal Białystok</v>
          </cell>
          <cell r="E1709">
            <v>37084</v>
          </cell>
        </row>
        <row r="1710">
          <cell r="A1710" t="str">
            <v>R4718</v>
          </cell>
          <cell r="B1710" t="str">
            <v>Patryk</v>
          </cell>
          <cell r="C1710" t="str">
            <v>RÓG</v>
          </cell>
          <cell r="D1710" t="str">
            <v>MKS Stal Nowa Dęba</v>
          </cell>
          <cell r="E1710">
            <v>36727</v>
          </cell>
        </row>
        <row r="1711">
          <cell r="A1711" t="str">
            <v>R4729</v>
          </cell>
          <cell r="B1711" t="str">
            <v>Przemysław</v>
          </cell>
          <cell r="C1711" t="str">
            <v>RUSNAK</v>
          </cell>
          <cell r="D1711" t="str">
            <v>MUKS 2 Kietrz</v>
          </cell>
          <cell r="E1711">
            <v>35895</v>
          </cell>
        </row>
        <row r="1712">
          <cell r="A1712" t="str">
            <v>R4765</v>
          </cell>
          <cell r="B1712" t="str">
            <v>Paulina</v>
          </cell>
          <cell r="C1712" t="str">
            <v>ROGUT</v>
          </cell>
          <cell r="D1712" t="str">
            <v>MLKS Solec Kuj.</v>
          </cell>
          <cell r="E1712">
            <v>36822</v>
          </cell>
        </row>
        <row r="1713">
          <cell r="A1713" t="str">
            <v>R4788</v>
          </cell>
          <cell r="B1713" t="str">
            <v>Jakub</v>
          </cell>
          <cell r="C1713" t="str">
            <v>ROGALSKI</v>
          </cell>
          <cell r="D1713" t="str">
            <v>UKS 2 Sobótka</v>
          </cell>
          <cell r="E1713">
            <v>37310</v>
          </cell>
        </row>
        <row r="1714">
          <cell r="A1714" t="str">
            <v>R4826</v>
          </cell>
          <cell r="B1714" t="str">
            <v>Marcin</v>
          </cell>
          <cell r="C1714" t="str">
            <v>RYKAŁA</v>
          </cell>
          <cell r="D1714" t="str">
            <v>----</v>
          </cell>
          <cell r="E1714">
            <v>28290</v>
          </cell>
        </row>
        <row r="1715">
          <cell r="A1715" t="str">
            <v>R4844</v>
          </cell>
          <cell r="B1715" t="str">
            <v>Aleksandra</v>
          </cell>
          <cell r="C1715" t="str">
            <v>RUDNICKA</v>
          </cell>
          <cell r="D1715" t="str">
            <v>UKS Dwójka Wesoła</v>
          </cell>
          <cell r="E1715">
            <v>36126</v>
          </cell>
        </row>
        <row r="1716">
          <cell r="A1716" t="str">
            <v>R4845</v>
          </cell>
          <cell r="B1716" t="str">
            <v>Wanda</v>
          </cell>
          <cell r="C1716" t="str">
            <v>RĄCZKIEWICZ</v>
          </cell>
          <cell r="D1716" t="str">
            <v>KKS Warmia Olsztyn</v>
          </cell>
          <cell r="E1716">
            <v>37112</v>
          </cell>
        </row>
        <row r="1717">
          <cell r="A1717" t="str">
            <v>R4846</v>
          </cell>
          <cell r="B1717" t="str">
            <v>Mateusz</v>
          </cell>
          <cell r="C1717" t="str">
            <v>RĄCZKIEWICZ</v>
          </cell>
          <cell r="D1717" t="str">
            <v>KKS Warmia Olsztyn</v>
          </cell>
          <cell r="E1717">
            <v>36417</v>
          </cell>
        </row>
        <row r="1718">
          <cell r="A1718" t="str">
            <v>R4860</v>
          </cell>
          <cell r="B1718" t="str">
            <v>Filip</v>
          </cell>
          <cell r="C1718" t="str">
            <v>ROSZKOWSKI</v>
          </cell>
          <cell r="D1718" t="str">
            <v>LUKS Badminton Choroszcz</v>
          </cell>
          <cell r="E1718">
            <v>36557</v>
          </cell>
        </row>
        <row r="1719">
          <cell r="A1719" t="str">
            <v>R4875</v>
          </cell>
          <cell r="B1719" t="str">
            <v>Urszula</v>
          </cell>
          <cell r="C1719" t="str">
            <v>RUMAK</v>
          </cell>
          <cell r="D1719" t="str">
            <v>UKS Start Widełka</v>
          </cell>
          <cell r="E1719">
            <v>35654</v>
          </cell>
        </row>
        <row r="1720">
          <cell r="A1720" t="str">
            <v>R4889</v>
          </cell>
          <cell r="B1720" t="str">
            <v>Jan</v>
          </cell>
          <cell r="C1720" t="str">
            <v>ROSZKO</v>
          </cell>
          <cell r="D1720" t="str">
            <v>UKSB Milenium Warszawa</v>
          </cell>
          <cell r="E1720">
            <v>37935</v>
          </cell>
        </row>
        <row r="1721">
          <cell r="A1721" t="str">
            <v>R4955</v>
          </cell>
          <cell r="B1721" t="str">
            <v>Mariusz</v>
          </cell>
          <cell r="C1721" t="str">
            <v>RURARZ</v>
          </cell>
          <cell r="D1721" t="str">
            <v>----</v>
          </cell>
          <cell r="E1721">
            <v>27400</v>
          </cell>
        </row>
        <row r="1722">
          <cell r="A1722" t="str">
            <v>R4962</v>
          </cell>
          <cell r="B1722" t="str">
            <v>Weronika</v>
          </cell>
          <cell r="C1722" t="str">
            <v>RYCHŁA</v>
          </cell>
          <cell r="D1722" t="str">
            <v>UKS Iskra Babimost</v>
          </cell>
          <cell r="E1722">
            <v>36237</v>
          </cell>
        </row>
        <row r="1723">
          <cell r="A1723" t="str">
            <v>R4985</v>
          </cell>
          <cell r="B1723" t="str">
            <v>Natalia</v>
          </cell>
          <cell r="C1723" t="str">
            <v>ROSIŃSKA</v>
          </cell>
          <cell r="D1723" t="str">
            <v>UKS Junior Wrzosowa</v>
          </cell>
          <cell r="E1723">
            <v>37152</v>
          </cell>
        </row>
        <row r="1724">
          <cell r="A1724" t="str">
            <v>R5007</v>
          </cell>
          <cell r="B1724" t="str">
            <v>Oskar</v>
          </cell>
          <cell r="C1724" t="str">
            <v>RYCZYŃSKI</v>
          </cell>
          <cell r="D1724" t="str">
            <v>UKS Ząbkowice Dąbrowa Górn.</v>
          </cell>
          <cell r="E1724">
            <v>36387</v>
          </cell>
        </row>
        <row r="1725">
          <cell r="A1725" t="str">
            <v>R5064</v>
          </cell>
          <cell r="B1725" t="str">
            <v>Albert</v>
          </cell>
          <cell r="C1725" t="str">
            <v>ROMANOWICZ</v>
          </cell>
          <cell r="D1725" t="str">
            <v>UKS Hubal Białystok</v>
          </cell>
          <cell r="E1725">
            <v>36950</v>
          </cell>
        </row>
        <row r="1726">
          <cell r="A1726" t="str">
            <v>R5066</v>
          </cell>
          <cell r="B1726" t="str">
            <v>Mateusz</v>
          </cell>
          <cell r="C1726" t="str">
            <v>RATHE</v>
          </cell>
          <cell r="D1726" t="str">
            <v>AZSUW Warszawa</v>
          </cell>
          <cell r="E1726">
            <v>36546</v>
          </cell>
        </row>
        <row r="1727">
          <cell r="A1727" t="str">
            <v>R5072</v>
          </cell>
          <cell r="B1727" t="str">
            <v>Natalia</v>
          </cell>
          <cell r="C1727" t="str">
            <v>REGUŁA</v>
          </cell>
          <cell r="D1727" t="str">
            <v>UKSB Volant Mielec</v>
          </cell>
          <cell r="E1727">
            <v>36558</v>
          </cell>
        </row>
        <row r="1728">
          <cell r="A1728" t="str">
            <v>R5080</v>
          </cell>
          <cell r="B1728" t="str">
            <v>Łukasz</v>
          </cell>
          <cell r="C1728" t="str">
            <v>RUSEK</v>
          </cell>
          <cell r="D1728" t="str">
            <v>UKS Badminton Stare Babice</v>
          </cell>
          <cell r="E1728">
            <v>36776</v>
          </cell>
        </row>
        <row r="1729">
          <cell r="A1729" t="str">
            <v>R5140</v>
          </cell>
          <cell r="B1729" t="str">
            <v>Sławomir</v>
          </cell>
          <cell r="C1729" t="str">
            <v>ROSA</v>
          </cell>
          <cell r="D1729" t="str">
            <v>----</v>
          </cell>
          <cell r="E1729">
            <v>22452</v>
          </cell>
        </row>
        <row r="1730">
          <cell r="A1730" t="str">
            <v>R5165</v>
          </cell>
          <cell r="B1730" t="str">
            <v>Marta</v>
          </cell>
          <cell r="C1730" t="str">
            <v>RATYŃSKA</v>
          </cell>
          <cell r="D1730" t="str">
            <v>KS Wesoła Warszawa</v>
          </cell>
          <cell r="E1730">
            <v>37502</v>
          </cell>
        </row>
        <row r="1731">
          <cell r="A1731" t="str">
            <v>R5197</v>
          </cell>
          <cell r="B1731" t="str">
            <v>Weronika</v>
          </cell>
          <cell r="C1731" t="str">
            <v>REWUCHA</v>
          </cell>
          <cell r="D1731" t="str">
            <v>UKS Kiko Zamość</v>
          </cell>
          <cell r="E1731">
            <v>36809</v>
          </cell>
        </row>
        <row r="1732">
          <cell r="A1732" t="str">
            <v>R5209</v>
          </cell>
          <cell r="B1732" t="str">
            <v>Artur</v>
          </cell>
          <cell r="C1732" t="str">
            <v>REJMENT</v>
          </cell>
          <cell r="D1732" t="str">
            <v>UKS 15 Kędzierzyn-Koźle</v>
          </cell>
          <cell r="E1732">
            <v>36808</v>
          </cell>
        </row>
        <row r="1733">
          <cell r="A1733" t="str">
            <v>R5211</v>
          </cell>
          <cell r="B1733" t="str">
            <v>Krzysztof</v>
          </cell>
          <cell r="C1733" t="str">
            <v>RYŁ</v>
          </cell>
          <cell r="D1733" t="str">
            <v>MKS Strzelce Opolskie</v>
          </cell>
          <cell r="E1733">
            <v>37578</v>
          </cell>
        </row>
        <row r="1734">
          <cell r="A1734" t="str">
            <v>R5249</v>
          </cell>
          <cell r="B1734" t="str">
            <v>Oliwia</v>
          </cell>
          <cell r="C1734" t="str">
            <v>RĘBACZ</v>
          </cell>
          <cell r="D1734" t="str">
            <v>UKS Kiko Zamość</v>
          </cell>
          <cell r="E1734">
            <v>36896</v>
          </cell>
        </row>
        <row r="1735">
          <cell r="A1735" t="str">
            <v>R5263</v>
          </cell>
          <cell r="B1735" t="str">
            <v>Klaudia</v>
          </cell>
          <cell r="C1735" t="str">
            <v>RUBIK</v>
          </cell>
          <cell r="D1735" t="str">
            <v>UKS Astra Wrocław</v>
          </cell>
          <cell r="E1735">
            <v>36764</v>
          </cell>
        </row>
        <row r="1736">
          <cell r="A1736" t="str">
            <v>R5280</v>
          </cell>
          <cell r="B1736" t="str">
            <v>Dawid</v>
          </cell>
          <cell r="C1736" t="str">
            <v>RUDNICKI</v>
          </cell>
          <cell r="D1736" t="str">
            <v>UKS 25 Kielce</v>
          </cell>
          <cell r="E1736">
            <v>37066</v>
          </cell>
        </row>
        <row r="1737">
          <cell r="A1737" t="str">
            <v>R5290</v>
          </cell>
          <cell r="B1737" t="str">
            <v>Robert</v>
          </cell>
          <cell r="C1737" t="str">
            <v>RÓZIECKI</v>
          </cell>
          <cell r="D1737" t="str">
            <v>----</v>
          </cell>
          <cell r="E1737">
            <v>28569</v>
          </cell>
        </row>
        <row r="1738">
          <cell r="A1738" t="str">
            <v>R5325</v>
          </cell>
          <cell r="B1738" t="str">
            <v>Daniel</v>
          </cell>
          <cell r="C1738" t="str">
            <v>RUMAK</v>
          </cell>
          <cell r="D1738" t="str">
            <v>UKS Start Widełka</v>
          </cell>
          <cell r="E1738">
            <v>36213</v>
          </cell>
        </row>
        <row r="1739">
          <cell r="A1739" t="str">
            <v>R5358</v>
          </cell>
          <cell r="B1739" t="str">
            <v>Mateusz</v>
          </cell>
          <cell r="C1739" t="str">
            <v>RYCHŁY</v>
          </cell>
          <cell r="D1739" t="str">
            <v>UKS Iskra Babimost</v>
          </cell>
          <cell r="E1739">
            <v>36212</v>
          </cell>
        </row>
        <row r="1740">
          <cell r="A1740" t="str">
            <v>R5482</v>
          </cell>
          <cell r="B1740" t="str">
            <v>Jan</v>
          </cell>
          <cell r="C1740" t="str">
            <v>RADZIEJEWSKI</v>
          </cell>
          <cell r="D1740" t="str">
            <v>ŚKB Harcownik Warszawa</v>
          </cell>
          <cell r="E1740">
            <v>36269</v>
          </cell>
        </row>
        <row r="1741">
          <cell r="A1741" t="str">
            <v>R5496</v>
          </cell>
          <cell r="B1741" t="str">
            <v>Leszek</v>
          </cell>
          <cell r="C1741" t="str">
            <v>RORAT</v>
          </cell>
          <cell r="D1741" t="str">
            <v>KB Vol-Trick Kępno</v>
          </cell>
          <cell r="E1741">
            <v>21443</v>
          </cell>
        </row>
        <row r="1742">
          <cell r="A1742" t="str">
            <v>R5500</v>
          </cell>
          <cell r="B1742" t="str">
            <v>Iza</v>
          </cell>
          <cell r="C1742" t="str">
            <v>RATYŃSKA</v>
          </cell>
          <cell r="D1742" t="str">
            <v>ZKB Maced Polanów</v>
          </cell>
          <cell r="E1742">
            <v>37828</v>
          </cell>
        </row>
        <row r="1743">
          <cell r="A1743" t="str">
            <v>R5512</v>
          </cell>
          <cell r="B1743" t="str">
            <v>Aleksandra</v>
          </cell>
          <cell r="C1743" t="str">
            <v>RAMS</v>
          </cell>
          <cell r="D1743" t="str">
            <v>MMKS Kędzierzyn-Koźle</v>
          </cell>
          <cell r="E1743">
            <v>36901</v>
          </cell>
        </row>
        <row r="1744">
          <cell r="A1744" t="str">
            <v>R5527</v>
          </cell>
          <cell r="B1744" t="str">
            <v>Mateusz</v>
          </cell>
          <cell r="C1744" t="str">
            <v>ROMANOWSKI</v>
          </cell>
          <cell r="D1744" t="str">
            <v>SKB Suwałki</v>
          </cell>
          <cell r="E1744">
            <v>36664</v>
          </cell>
        </row>
        <row r="1745">
          <cell r="A1745" t="str">
            <v>R5565</v>
          </cell>
          <cell r="B1745" t="str">
            <v>Paweł</v>
          </cell>
          <cell r="C1745" t="str">
            <v>RAKOWSKI</v>
          </cell>
          <cell r="D1745" t="str">
            <v>----</v>
          </cell>
          <cell r="E1745">
            <v>35392</v>
          </cell>
        </row>
        <row r="1746">
          <cell r="A1746" t="str">
            <v>R5568</v>
          </cell>
          <cell r="B1746" t="str">
            <v>Oliwia</v>
          </cell>
          <cell r="C1746" t="str">
            <v>RYBIŃSKA</v>
          </cell>
          <cell r="D1746" t="str">
            <v>UKSB Volant Mielec</v>
          </cell>
          <cell r="E1746">
            <v>37028</v>
          </cell>
        </row>
        <row r="1747">
          <cell r="A1747" t="str">
            <v>R5590</v>
          </cell>
          <cell r="B1747" t="str">
            <v>Julia</v>
          </cell>
          <cell r="C1747" t="str">
            <v>RUSZKOWSKA</v>
          </cell>
          <cell r="D1747" t="str">
            <v>KSR Wolant Łódź</v>
          </cell>
          <cell r="E1747">
            <v>36879</v>
          </cell>
        </row>
        <row r="1748">
          <cell r="A1748" t="str">
            <v>R5603</v>
          </cell>
          <cell r="B1748" t="str">
            <v>Aleksandra</v>
          </cell>
          <cell r="C1748" t="str">
            <v>RADZISZEWSKA</v>
          </cell>
          <cell r="D1748" t="str">
            <v>UKS Hubal Białystok</v>
          </cell>
          <cell r="E1748">
            <v>37463</v>
          </cell>
        </row>
        <row r="1749">
          <cell r="A1749" t="str">
            <v>R5626</v>
          </cell>
          <cell r="B1749" t="str">
            <v>Anna</v>
          </cell>
          <cell r="C1749" t="str">
            <v>RADTKE</v>
          </cell>
          <cell r="D1749" t="str">
            <v>ULKS U-2 Lotka Bytów</v>
          </cell>
          <cell r="E1749">
            <v>38128</v>
          </cell>
        </row>
        <row r="1750">
          <cell r="A1750" t="str">
            <v>R5633</v>
          </cell>
          <cell r="B1750" t="str">
            <v>Filip</v>
          </cell>
          <cell r="C1750" t="str">
            <v>RAMOS</v>
          </cell>
          <cell r="D1750" t="str">
            <v>UKSB Volant Mielec</v>
          </cell>
          <cell r="E1750">
            <v>37226</v>
          </cell>
        </row>
        <row r="1751">
          <cell r="A1751" t="str">
            <v>R5663</v>
          </cell>
          <cell r="B1751" t="str">
            <v>Mateusz</v>
          </cell>
          <cell r="C1751" t="str">
            <v>RUCZKA</v>
          </cell>
          <cell r="D1751" t="str">
            <v>----</v>
          </cell>
          <cell r="E1751">
            <v>37546</v>
          </cell>
        </row>
        <row r="1752">
          <cell r="A1752" t="str">
            <v>R5672</v>
          </cell>
          <cell r="B1752" t="str">
            <v>Mateusz</v>
          </cell>
          <cell r="C1752" t="str">
            <v>RAWINIS</v>
          </cell>
          <cell r="D1752" t="str">
            <v>UKS Ząbkowice Dąbrowa Górn.</v>
          </cell>
          <cell r="E1752">
            <v>37163</v>
          </cell>
        </row>
        <row r="1753">
          <cell r="A1753" t="str">
            <v>R5699</v>
          </cell>
          <cell r="B1753" t="str">
            <v>Mariusz</v>
          </cell>
          <cell r="C1753" t="str">
            <v>RZESZOT</v>
          </cell>
          <cell r="D1753" t="str">
            <v>----</v>
          </cell>
          <cell r="E1753">
            <v>28639</v>
          </cell>
        </row>
        <row r="1754">
          <cell r="A1754" t="str">
            <v>R5700</v>
          </cell>
          <cell r="B1754" t="str">
            <v>Łukasz</v>
          </cell>
          <cell r="C1754" t="str">
            <v>REGEŃCZUK</v>
          </cell>
          <cell r="D1754" t="str">
            <v>UKS Astra Wrocław</v>
          </cell>
          <cell r="E1754">
            <v>36894</v>
          </cell>
        </row>
        <row r="1755">
          <cell r="A1755" t="str">
            <v>R5704</v>
          </cell>
          <cell r="B1755" t="str">
            <v>Klaudia</v>
          </cell>
          <cell r="C1755" t="str">
            <v>RYŚ</v>
          </cell>
          <cell r="D1755" t="str">
            <v>ULKS U-2 Lotka Bytów</v>
          </cell>
          <cell r="E1755">
            <v>36984</v>
          </cell>
        </row>
        <row r="1756">
          <cell r="A1756" t="str">
            <v>R5716</v>
          </cell>
          <cell r="B1756" t="str">
            <v>Dorota</v>
          </cell>
          <cell r="C1756" t="str">
            <v>RAJCZYK-GAŁKOWSKA</v>
          </cell>
          <cell r="D1756" t="str">
            <v>----</v>
          </cell>
          <cell r="E1756">
            <v>28421</v>
          </cell>
        </row>
        <row r="1757">
          <cell r="A1757" t="str">
            <v>R5730</v>
          </cell>
          <cell r="B1757" t="str">
            <v>Joanna</v>
          </cell>
          <cell r="C1757" t="str">
            <v>RYBAK</v>
          </cell>
          <cell r="D1757" t="str">
            <v>UKS Orkan Przeźmierowo</v>
          </cell>
          <cell r="E1757">
            <v>37388</v>
          </cell>
        </row>
        <row r="1758">
          <cell r="A1758" t="str">
            <v>R5738</v>
          </cell>
          <cell r="B1758" t="str">
            <v>Michał</v>
          </cell>
          <cell r="C1758" t="str">
            <v>RYBICKI</v>
          </cell>
          <cell r="D1758" t="str">
            <v>AZSOŚ Łódź</v>
          </cell>
          <cell r="E1758">
            <v>35636</v>
          </cell>
        </row>
        <row r="1759">
          <cell r="A1759" t="str">
            <v>R5771</v>
          </cell>
          <cell r="B1759" t="str">
            <v>Jakub</v>
          </cell>
          <cell r="C1759" t="str">
            <v>RACZKIEWICZ</v>
          </cell>
          <cell r="D1759" t="str">
            <v>UKS Kiko Zamość</v>
          </cell>
          <cell r="E1759">
            <v>37458</v>
          </cell>
        </row>
        <row r="1760">
          <cell r="A1760" t="str">
            <v>R5805</v>
          </cell>
          <cell r="B1760" t="str">
            <v>Wiktoria</v>
          </cell>
          <cell r="C1760" t="str">
            <v>RAKOWSKA</v>
          </cell>
          <cell r="D1760" t="str">
            <v>UKS Iskra Babimost</v>
          </cell>
          <cell r="E1760">
            <v>37354</v>
          </cell>
        </row>
        <row r="1761">
          <cell r="A1761" t="str">
            <v>R5827</v>
          </cell>
          <cell r="B1761" t="str">
            <v>Paula</v>
          </cell>
          <cell r="C1761" t="str">
            <v>ROBAK</v>
          </cell>
          <cell r="D1761" t="str">
            <v>KS Stal Sulęcin</v>
          </cell>
          <cell r="E1761">
            <v>36602</v>
          </cell>
        </row>
        <row r="1762">
          <cell r="A1762" t="str">
            <v>S 077</v>
          </cell>
          <cell r="B1762" t="str">
            <v>Agata</v>
          </cell>
          <cell r="C1762" t="str">
            <v>STELMASZCZYK</v>
          </cell>
          <cell r="D1762" t="str">
            <v>BKS Kolejarz Częstochowa</v>
          </cell>
          <cell r="E1762">
            <v>28815</v>
          </cell>
        </row>
        <row r="1763">
          <cell r="A1763" t="str">
            <v>S 098</v>
          </cell>
          <cell r="B1763" t="str">
            <v>Joanna</v>
          </cell>
          <cell r="C1763" t="str">
            <v>SZLESZYŃSKA-ŁOGOSZ</v>
          </cell>
          <cell r="D1763" t="str">
            <v>SKB Suwałki</v>
          </cell>
          <cell r="E1763">
            <v>28616</v>
          </cell>
        </row>
        <row r="1764">
          <cell r="A1764" t="str">
            <v>S0155</v>
          </cell>
          <cell r="B1764" t="str">
            <v>Anna</v>
          </cell>
          <cell r="C1764" t="str">
            <v>SERAFIN</v>
          </cell>
          <cell r="D1764" t="str">
            <v>LKS Technik Głubczyce</v>
          </cell>
          <cell r="E1764">
            <v>30725</v>
          </cell>
        </row>
        <row r="1765">
          <cell r="A1765" t="str">
            <v>S0218</v>
          </cell>
          <cell r="B1765" t="str">
            <v>Adam</v>
          </cell>
          <cell r="C1765" t="str">
            <v>SŁOMKA</v>
          </cell>
          <cell r="D1765" t="str">
            <v>KS Chojnik Jelenia Góra</v>
          </cell>
          <cell r="E1765">
            <v>26770</v>
          </cell>
        </row>
        <row r="1766">
          <cell r="A1766" t="str">
            <v>S0269</v>
          </cell>
          <cell r="B1766" t="str">
            <v>Łukasz</v>
          </cell>
          <cell r="C1766" t="str">
            <v>SZMEL</v>
          </cell>
          <cell r="D1766" t="str">
            <v>----</v>
          </cell>
          <cell r="E1766">
            <v>29632</v>
          </cell>
        </row>
        <row r="1767">
          <cell r="A1767" t="str">
            <v>S0276</v>
          </cell>
          <cell r="B1767" t="str">
            <v>Jarosław</v>
          </cell>
          <cell r="C1767" t="str">
            <v>SUWAŁA</v>
          </cell>
          <cell r="D1767" t="str">
            <v>PMKS Chrobry Piotrowice</v>
          </cell>
          <cell r="E1767">
            <v>31162</v>
          </cell>
        </row>
        <row r="1768">
          <cell r="A1768" t="str">
            <v>S0303</v>
          </cell>
          <cell r="B1768" t="str">
            <v>Mateusz</v>
          </cell>
          <cell r="C1768" t="str">
            <v>SZAŁANKIEWICZ</v>
          </cell>
          <cell r="D1768" t="str">
            <v>BKS Kolejarz Częstochowa</v>
          </cell>
          <cell r="E1768">
            <v>31892</v>
          </cell>
        </row>
        <row r="1769">
          <cell r="A1769" t="str">
            <v>S0628</v>
          </cell>
          <cell r="B1769" t="str">
            <v>Jacek</v>
          </cell>
          <cell r="C1769" t="str">
            <v>SZAFRAŃSKI</v>
          </cell>
          <cell r="D1769" t="str">
            <v>KS Wesoła Warszawa</v>
          </cell>
          <cell r="E1769">
            <v>19300</v>
          </cell>
        </row>
        <row r="1770">
          <cell r="A1770" t="str">
            <v>S0740</v>
          </cell>
          <cell r="B1770" t="str">
            <v>Anna</v>
          </cell>
          <cell r="C1770" t="str">
            <v>SZYMAŃSKA</v>
          </cell>
          <cell r="D1770" t="str">
            <v>AZSUW Warszawa</v>
          </cell>
          <cell r="E1770">
            <v>31286</v>
          </cell>
        </row>
        <row r="1771">
          <cell r="A1771" t="str">
            <v>S0757</v>
          </cell>
          <cell r="B1771" t="str">
            <v>Dominik</v>
          </cell>
          <cell r="C1771" t="str">
            <v>STATNIK</v>
          </cell>
          <cell r="D1771" t="str">
            <v>----</v>
          </cell>
          <cell r="E1771">
            <v>27046</v>
          </cell>
        </row>
        <row r="1772">
          <cell r="A1772" t="str">
            <v>S0870</v>
          </cell>
          <cell r="B1772" t="str">
            <v>Wojciech</v>
          </cell>
          <cell r="C1772" t="str">
            <v>SZKUDLARCZYK</v>
          </cell>
          <cell r="D1772" t="str">
            <v>LKS Technik Głubczyce</v>
          </cell>
          <cell r="E1772">
            <v>31420</v>
          </cell>
        </row>
        <row r="1773">
          <cell r="A1773" t="str">
            <v>S0922</v>
          </cell>
          <cell r="B1773" t="str">
            <v>Rafał</v>
          </cell>
          <cell r="C1773" t="str">
            <v>SKRZEK</v>
          </cell>
          <cell r="D1773" t="str">
            <v>UKS Orbitek Straszęcin</v>
          </cell>
          <cell r="E1773">
            <v>32618</v>
          </cell>
        </row>
        <row r="1774">
          <cell r="A1774" t="str">
            <v>S1080</v>
          </cell>
          <cell r="B1774" t="str">
            <v>Andrzej</v>
          </cell>
          <cell r="C1774" t="str">
            <v>STRUENSEE</v>
          </cell>
          <cell r="D1774" t="str">
            <v>----</v>
          </cell>
          <cell r="E1774">
            <v>19705</v>
          </cell>
        </row>
        <row r="1775">
          <cell r="A1775" t="str">
            <v>S1093</v>
          </cell>
          <cell r="B1775" t="str">
            <v>Mariusz</v>
          </cell>
          <cell r="C1775" t="str">
            <v>SZMONIEWSKI</v>
          </cell>
          <cell r="D1775" t="str">
            <v>----</v>
          </cell>
          <cell r="E1775">
            <v>22113</v>
          </cell>
        </row>
        <row r="1776">
          <cell r="A1776" t="str">
            <v>S1278</v>
          </cell>
          <cell r="B1776" t="str">
            <v>Arkadiusz</v>
          </cell>
          <cell r="C1776" t="str">
            <v>SMOLIŃSKI</v>
          </cell>
          <cell r="D1776" t="str">
            <v>AZSUWM Olsztyn</v>
          </cell>
          <cell r="E1776">
            <v>32361</v>
          </cell>
        </row>
        <row r="1777">
          <cell r="A1777" t="str">
            <v>S1370</v>
          </cell>
          <cell r="B1777" t="str">
            <v>Joanna</v>
          </cell>
          <cell r="C1777" t="str">
            <v>STOBIECKA</v>
          </cell>
          <cell r="D1777" t="str">
            <v>MKS Orlicz Suchedniów</v>
          </cell>
          <cell r="E1777">
            <v>32638</v>
          </cell>
        </row>
        <row r="1778">
          <cell r="A1778" t="str">
            <v>S1472</v>
          </cell>
          <cell r="B1778" t="str">
            <v>Grażyna</v>
          </cell>
          <cell r="C1778" t="str">
            <v>STEFAŃSKA</v>
          </cell>
          <cell r="D1778" t="str">
            <v>----</v>
          </cell>
          <cell r="E1778">
            <v>20100</v>
          </cell>
        </row>
        <row r="1779">
          <cell r="A1779" t="str">
            <v>S1490</v>
          </cell>
          <cell r="B1779" t="str">
            <v>Tomasz</v>
          </cell>
          <cell r="C1779" t="str">
            <v>STOPA</v>
          </cell>
          <cell r="D1779" t="str">
            <v>----</v>
          </cell>
          <cell r="E1779">
            <v>24486</v>
          </cell>
        </row>
        <row r="1780">
          <cell r="A1780" t="str">
            <v>S1496</v>
          </cell>
          <cell r="B1780" t="str">
            <v>Piotr</v>
          </cell>
          <cell r="C1780" t="str">
            <v>SUSKI</v>
          </cell>
          <cell r="D1780" t="str">
            <v>----</v>
          </cell>
          <cell r="E1780">
            <v>22573</v>
          </cell>
        </row>
        <row r="1781">
          <cell r="A1781" t="str">
            <v>S1505</v>
          </cell>
          <cell r="B1781" t="str">
            <v>Marek</v>
          </cell>
          <cell r="C1781" t="str">
            <v>SZCZEŚNIEWSKI</v>
          </cell>
          <cell r="D1781" t="str">
            <v>----</v>
          </cell>
          <cell r="E1781">
            <v>21219</v>
          </cell>
        </row>
        <row r="1782">
          <cell r="A1782" t="str">
            <v>S1551</v>
          </cell>
          <cell r="B1782" t="str">
            <v>Michał</v>
          </cell>
          <cell r="C1782" t="str">
            <v>SZKUDLARCZYK</v>
          </cell>
          <cell r="D1782" t="str">
            <v>PTS Puszczykowo</v>
          </cell>
          <cell r="E1782">
            <v>33050</v>
          </cell>
        </row>
        <row r="1783">
          <cell r="A1783" t="str">
            <v>S1644</v>
          </cell>
          <cell r="B1783" t="str">
            <v>Mateusz</v>
          </cell>
          <cell r="C1783" t="str">
            <v>SIECIECHOWICZ</v>
          </cell>
          <cell r="D1783" t="str">
            <v>AZSWAT Warszawa</v>
          </cell>
          <cell r="E1783">
            <v>33113</v>
          </cell>
        </row>
        <row r="1784">
          <cell r="A1784" t="str">
            <v>S1830</v>
          </cell>
          <cell r="B1784" t="str">
            <v>Patryk</v>
          </cell>
          <cell r="C1784" t="str">
            <v>SZYMONIAK</v>
          </cell>
          <cell r="D1784" t="str">
            <v>UKS Hubal Białystok</v>
          </cell>
          <cell r="E1784">
            <v>33487</v>
          </cell>
        </row>
        <row r="1785">
          <cell r="A1785" t="str">
            <v>S1896</v>
          </cell>
          <cell r="B1785" t="str">
            <v>Andrzej</v>
          </cell>
          <cell r="C1785" t="str">
            <v>SZCZERBIŃSKI</v>
          </cell>
          <cell r="D1785" t="str">
            <v>MLKS Solec Kuj.</v>
          </cell>
          <cell r="E1785">
            <v>33288</v>
          </cell>
        </row>
        <row r="1786">
          <cell r="A1786" t="str">
            <v>S1935</v>
          </cell>
          <cell r="B1786" t="str">
            <v>Adam</v>
          </cell>
          <cell r="C1786" t="str">
            <v>SOWA</v>
          </cell>
          <cell r="D1786" t="str">
            <v>BKS Kolejarz Częstochowa</v>
          </cell>
          <cell r="E1786">
            <v>33005</v>
          </cell>
        </row>
        <row r="1787">
          <cell r="A1787" t="str">
            <v>S2114</v>
          </cell>
          <cell r="B1787" t="str">
            <v>Krzysztof</v>
          </cell>
          <cell r="C1787" t="str">
            <v>SIEMIENIUK</v>
          </cell>
          <cell r="D1787" t="str">
            <v>AZSUWM Olsztyn</v>
          </cell>
          <cell r="E1787">
            <v>33286</v>
          </cell>
        </row>
        <row r="1788">
          <cell r="A1788" t="str">
            <v>S2115</v>
          </cell>
          <cell r="B1788" t="str">
            <v>Michał</v>
          </cell>
          <cell r="C1788" t="str">
            <v>SMOLEWSKI</v>
          </cell>
          <cell r="D1788" t="str">
            <v>UKS Hubal Białystok</v>
          </cell>
          <cell r="E1788">
            <v>33482</v>
          </cell>
        </row>
        <row r="1789">
          <cell r="A1789" t="str">
            <v>S2138</v>
          </cell>
          <cell r="B1789" t="str">
            <v>Dominik</v>
          </cell>
          <cell r="C1789" t="str">
            <v>STEBNICKI</v>
          </cell>
          <cell r="D1789" t="str">
            <v>LKS Technik Głubczyce</v>
          </cell>
          <cell r="E1789">
            <v>34477</v>
          </cell>
        </row>
        <row r="1790">
          <cell r="A1790" t="str">
            <v>S2153</v>
          </cell>
          <cell r="B1790" t="str">
            <v>Magdalena</v>
          </cell>
          <cell r="C1790" t="str">
            <v>SOSNOWSKA</v>
          </cell>
          <cell r="D1790" t="str">
            <v>SLKS Tramp Orneta</v>
          </cell>
          <cell r="E1790">
            <v>32966</v>
          </cell>
        </row>
        <row r="1791">
          <cell r="A1791" t="str">
            <v>S2265</v>
          </cell>
          <cell r="B1791" t="str">
            <v>Dariusz</v>
          </cell>
          <cell r="C1791" t="str">
            <v>SZYMKIEWICZ</v>
          </cell>
          <cell r="D1791" t="str">
            <v>----</v>
          </cell>
          <cell r="E1791">
            <v>25300</v>
          </cell>
        </row>
        <row r="1792">
          <cell r="A1792" t="str">
            <v>S2312</v>
          </cell>
          <cell r="B1792" t="str">
            <v>Mateusz</v>
          </cell>
          <cell r="C1792" t="str">
            <v>SZYDŁOWSKI</v>
          </cell>
          <cell r="D1792" t="str">
            <v>LKS Technik Głubczyce</v>
          </cell>
          <cell r="E1792">
            <v>34261</v>
          </cell>
        </row>
        <row r="1793">
          <cell r="A1793" t="str">
            <v>S2332</v>
          </cell>
          <cell r="B1793" t="str">
            <v>Aleksandra</v>
          </cell>
          <cell r="C1793" t="str">
            <v>SADZA</v>
          </cell>
          <cell r="D1793" t="str">
            <v>UKS 70 Płock</v>
          </cell>
          <cell r="E1793">
            <v>34703</v>
          </cell>
        </row>
        <row r="1794">
          <cell r="A1794" t="str">
            <v>S2340</v>
          </cell>
          <cell r="B1794" t="str">
            <v>Joanna</v>
          </cell>
          <cell r="C1794" t="str">
            <v>SOŁOWIŃSKA</v>
          </cell>
          <cell r="D1794" t="str">
            <v>UKS Hubal Białystok</v>
          </cell>
          <cell r="E1794">
            <v>34400</v>
          </cell>
        </row>
        <row r="1795">
          <cell r="A1795" t="str">
            <v>S2366</v>
          </cell>
          <cell r="B1795" t="str">
            <v>Mateusz</v>
          </cell>
          <cell r="C1795" t="str">
            <v>SZWEJKOWSKI</v>
          </cell>
          <cell r="D1795" t="str">
            <v>SKB Suwałki</v>
          </cell>
          <cell r="E1795">
            <v>34136</v>
          </cell>
        </row>
        <row r="1796">
          <cell r="A1796" t="str">
            <v>S2382</v>
          </cell>
          <cell r="B1796" t="str">
            <v>Michał</v>
          </cell>
          <cell r="C1796" t="str">
            <v>SUSKI</v>
          </cell>
          <cell r="D1796" t="str">
            <v>AZSWAT Warszawa</v>
          </cell>
          <cell r="E1796">
            <v>33374</v>
          </cell>
        </row>
        <row r="1797">
          <cell r="A1797" t="str">
            <v>S2417</v>
          </cell>
          <cell r="B1797" t="str">
            <v>Marcin</v>
          </cell>
          <cell r="C1797" t="str">
            <v>SZMONIEWSKI</v>
          </cell>
          <cell r="D1797" t="str">
            <v>AZSUW Warszawa</v>
          </cell>
          <cell r="E1797">
            <v>36234</v>
          </cell>
        </row>
        <row r="1798">
          <cell r="A1798" t="str">
            <v>S2487</v>
          </cell>
          <cell r="B1798" t="str">
            <v>Piotr</v>
          </cell>
          <cell r="C1798" t="str">
            <v>SUCHANEK</v>
          </cell>
          <cell r="D1798" t="str">
            <v>LUKS Jedynka Częstochowa</v>
          </cell>
          <cell r="E1798">
            <v>34332</v>
          </cell>
        </row>
        <row r="1799">
          <cell r="A1799" t="str">
            <v>S2522</v>
          </cell>
          <cell r="B1799" t="str">
            <v>Patrycja</v>
          </cell>
          <cell r="C1799" t="str">
            <v>SZERSZEŃ</v>
          </cell>
          <cell r="D1799" t="str">
            <v>AZSAGH Kraków</v>
          </cell>
          <cell r="E1799">
            <v>33913</v>
          </cell>
        </row>
        <row r="1800">
          <cell r="A1800" t="str">
            <v>S2642</v>
          </cell>
          <cell r="B1800" t="str">
            <v>Kinga</v>
          </cell>
          <cell r="C1800" t="str">
            <v>STEFAŃSKA</v>
          </cell>
          <cell r="D1800" t="str">
            <v>UKS Sokół Ropczyce</v>
          </cell>
          <cell r="E1800">
            <v>33998</v>
          </cell>
        </row>
        <row r="1801">
          <cell r="A1801" t="str">
            <v>S2695</v>
          </cell>
          <cell r="B1801" t="str">
            <v>Przemysław</v>
          </cell>
          <cell r="C1801" t="str">
            <v>SZYDŁOWSKI</v>
          </cell>
          <cell r="D1801" t="str">
            <v>LKS Technik Głubczyce</v>
          </cell>
          <cell r="E1801">
            <v>35167</v>
          </cell>
        </row>
        <row r="1802">
          <cell r="A1802" t="str">
            <v>S2735</v>
          </cell>
          <cell r="B1802" t="str">
            <v>Paweł</v>
          </cell>
          <cell r="C1802" t="str">
            <v>SŁOMKA</v>
          </cell>
          <cell r="D1802" t="str">
            <v>KS Chojnik Jelenia Góra</v>
          </cell>
          <cell r="E1802">
            <v>33185</v>
          </cell>
        </row>
        <row r="1803">
          <cell r="A1803" t="str">
            <v>S2839</v>
          </cell>
          <cell r="B1803" t="str">
            <v>Robert</v>
          </cell>
          <cell r="C1803" t="str">
            <v>SMOLUCHOWSKI</v>
          </cell>
          <cell r="D1803" t="str">
            <v>MKB Lednik Miastko</v>
          </cell>
          <cell r="E1803">
            <v>34983</v>
          </cell>
        </row>
        <row r="1804">
          <cell r="A1804" t="str">
            <v>S2852</v>
          </cell>
          <cell r="B1804" t="str">
            <v>Maciej</v>
          </cell>
          <cell r="C1804" t="str">
            <v>STANISŁAWCZYK</v>
          </cell>
          <cell r="D1804" t="str">
            <v>SKB Piast Słupsk</v>
          </cell>
          <cell r="E1804">
            <v>34750</v>
          </cell>
        </row>
        <row r="1805">
          <cell r="A1805" t="str">
            <v>S2853</v>
          </cell>
          <cell r="B1805" t="str">
            <v>Adrian</v>
          </cell>
          <cell r="C1805" t="str">
            <v>SZKRAWAN</v>
          </cell>
          <cell r="D1805" t="str">
            <v>SKB Piast Słupsk</v>
          </cell>
          <cell r="E1805">
            <v>34727</v>
          </cell>
        </row>
        <row r="1806">
          <cell r="A1806" t="str">
            <v>S2867</v>
          </cell>
          <cell r="B1806" t="str">
            <v>Weronika</v>
          </cell>
          <cell r="C1806" t="str">
            <v>STRĄK</v>
          </cell>
          <cell r="D1806" t="str">
            <v>UKS Plesbad Pszczyna</v>
          </cell>
          <cell r="E1806">
            <v>34100</v>
          </cell>
        </row>
        <row r="1807">
          <cell r="A1807" t="str">
            <v>S2876</v>
          </cell>
          <cell r="B1807" t="str">
            <v>Paweł</v>
          </cell>
          <cell r="C1807" t="str">
            <v>SIĘPAK</v>
          </cell>
          <cell r="D1807" t="str">
            <v>UKS KSBad Kraków</v>
          </cell>
          <cell r="E1807">
            <v>34547</v>
          </cell>
        </row>
        <row r="1808">
          <cell r="A1808" t="str">
            <v>S2881</v>
          </cell>
          <cell r="B1808" t="str">
            <v>Dominik</v>
          </cell>
          <cell r="C1808" t="str">
            <v>SADO</v>
          </cell>
          <cell r="D1808" t="str">
            <v>UKS Sokół Ropczyce</v>
          </cell>
          <cell r="E1808">
            <v>34477</v>
          </cell>
        </row>
        <row r="1809">
          <cell r="A1809" t="str">
            <v>S2882</v>
          </cell>
          <cell r="B1809" t="str">
            <v>Sebastian</v>
          </cell>
          <cell r="C1809" t="str">
            <v>SADO</v>
          </cell>
          <cell r="D1809" t="str">
            <v>UKS Sokół Ropczyce</v>
          </cell>
          <cell r="E1809">
            <v>34477</v>
          </cell>
        </row>
        <row r="1810">
          <cell r="A1810" t="str">
            <v>S2901</v>
          </cell>
          <cell r="B1810" t="str">
            <v>Jakub</v>
          </cell>
          <cell r="C1810" t="str">
            <v>SOWIŃSKI</v>
          </cell>
          <cell r="D1810" t="str">
            <v>----</v>
          </cell>
          <cell r="E1810">
            <v>27493</v>
          </cell>
        </row>
        <row r="1811">
          <cell r="A1811" t="str">
            <v>S2973</v>
          </cell>
          <cell r="B1811" t="str">
            <v>Tomasz</v>
          </cell>
          <cell r="C1811" t="str">
            <v>SAGUN</v>
          </cell>
          <cell r="D1811" t="str">
            <v>UKS Hubal Białystok</v>
          </cell>
          <cell r="E1811">
            <v>34942</v>
          </cell>
        </row>
        <row r="1812">
          <cell r="A1812" t="str">
            <v>S3092</v>
          </cell>
          <cell r="B1812" t="str">
            <v>Maciej</v>
          </cell>
          <cell r="C1812" t="str">
            <v>STANDO</v>
          </cell>
          <cell r="D1812" t="str">
            <v>KKS Warmia Olsztyn</v>
          </cell>
          <cell r="E1812">
            <v>34477</v>
          </cell>
        </row>
        <row r="1813">
          <cell r="A1813" t="str">
            <v>S3114</v>
          </cell>
          <cell r="B1813" t="str">
            <v>Joanna</v>
          </cell>
          <cell r="C1813" t="str">
            <v>STANISZ</v>
          </cell>
          <cell r="D1813" t="str">
            <v>UKS Sokół Ropczyce</v>
          </cell>
          <cell r="E1813">
            <v>35107</v>
          </cell>
        </row>
        <row r="1814">
          <cell r="A1814" t="str">
            <v>S3176</v>
          </cell>
          <cell r="B1814" t="str">
            <v>Sylwia</v>
          </cell>
          <cell r="C1814" t="str">
            <v>SAWICKA</v>
          </cell>
          <cell r="D1814" t="str">
            <v>AZSWAT Warszawa</v>
          </cell>
          <cell r="E1814">
            <v>32885</v>
          </cell>
        </row>
        <row r="1815">
          <cell r="A1815" t="str">
            <v>S3183</v>
          </cell>
          <cell r="B1815" t="str">
            <v>Aleksandra</v>
          </cell>
          <cell r="C1815" t="str">
            <v>SKRZYŃSKA</v>
          </cell>
          <cell r="D1815" t="str">
            <v>UKS Kiko Zamość</v>
          </cell>
          <cell r="E1815">
            <v>34368</v>
          </cell>
        </row>
        <row r="1816">
          <cell r="A1816" t="str">
            <v>S3189</v>
          </cell>
          <cell r="B1816" t="str">
            <v>Jakub</v>
          </cell>
          <cell r="C1816" t="str">
            <v>SZUKAŁA</v>
          </cell>
          <cell r="D1816" t="str">
            <v>UKS Orkan Przeźmierowo</v>
          </cell>
          <cell r="E1816">
            <v>34875</v>
          </cell>
        </row>
        <row r="1817">
          <cell r="A1817" t="str">
            <v>S3222</v>
          </cell>
          <cell r="B1817" t="str">
            <v>Łukasz</v>
          </cell>
          <cell r="C1817" t="str">
            <v>SIEROŃ</v>
          </cell>
          <cell r="D1817" t="str">
            <v>UMKS Junis Szczucin</v>
          </cell>
          <cell r="E1817">
            <v>35309</v>
          </cell>
        </row>
        <row r="1818">
          <cell r="A1818" t="str">
            <v>S3245</v>
          </cell>
          <cell r="B1818" t="str">
            <v>Arkadiusz</v>
          </cell>
          <cell r="C1818" t="str">
            <v>SŁUPEK</v>
          </cell>
          <cell r="D1818" t="str">
            <v>KS Chojnik Jelenia Góra</v>
          </cell>
          <cell r="E1818">
            <v>34726</v>
          </cell>
        </row>
        <row r="1819">
          <cell r="A1819" t="str">
            <v>S3316</v>
          </cell>
          <cell r="B1819" t="str">
            <v>Artur</v>
          </cell>
          <cell r="C1819" t="str">
            <v>SZYDŁOWSKI</v>
          </cell>
          <cell r="D1819" t="str">
            <v>MKS Spartakus Niepołomice</v>
          </cell>
          <cell r="E1819">
            <v>35295</v>
          </cell>
        </row>
        <row r="1820">
          <cell r="A1820" t="str">
            <v>S3358</v>
          </cell>
          <cell r="B1820" t="str">
            <v>Maciej</v>
          </cell>
          <cell r="C1820" t="str">
            <v>SOCHA</v>
          </cell>
          <cell r="D1820" t="str">
            <v>LUKS Jedynka Częstochowa</v>
          </cell>
          <cell r="E1820">
            <v>34411</v>
          </cell>
        </row>
        <row r="1821">
          <cell r="A1821" t="str">
            <v>S3365</v>
          </cell>
          <cell r="B1821" t="str">
            <v>Bartosz</v>
          </cell>
          <cell r="C1821" t="str">
            <v>SZUKAŁA</v>
          </cell>
          <cell r="D1821" t="str">
            <v>UKS Orkan Przeźmierowo</v>
          </cell>
          <cell r="E1821">
            <v>35320</v>
          </cell>
        </row>
        <row r="1822">
          <cell r="A1822" t="str">
            <v>S3371</v>
          </cell>
          <cell r="B1822" t="str">
            <v>Tomasz</v>
          </cell>
          <cell r="C1822" t="str">
            <v>SZOŁDRA</v>
          </cell>
          <cell r="D1822" t="str">
            <v>MKS Orlicz Suchedniów</v>
          </cell>
          <cell r="E1822">
            <v>35114</v>
          </cell>
        </row>
        <row r="1823">
          <cell r="A1823" t="str">
            <v>S3394</v>
          </cell>
          <cell r="B1823" t="str">
            <v>Hana</v>
          </cell>
          <cell r="C1823" t="str">
            <v>SNOCHOWSKA</v>
          </cell>
          <cell r="D1823" t="str">
            <v>----</v>
          </cell>
          <cell r="E1823">
            <v>17091</v>
          </cell>
        </row>
        <row r="1824">
          <cell r="A1824" t="str">
            <v>S3401</v>
          </cell>
          <cell r="B1824" t="str">
            <v>Michał</v>
          </cell>
          <cell r="C1824" t="str">
            <v>SZYMCZAK</v>
          </cell>
          <cell r="D1824" t="str">
            <v>KS Chojnik Jelenia Góra</v>
          </cell>
          <cell r="E1824">
            <v>34513</v>
          </cell>
        </row>
        <row r="1825">
          <cell r="A1825" t="str">
            <v>S3444</v>
          </cell>
          <cell r="B1825" t="str">
            <v>Karol</v>
          </cell>
          <cell r="C1825" t="str">
            <v>SZCZEPANEK</v>
          </cell>
          <cell r="D1825" t="str">
            <v>UKS 70 Płock</v>
          </cell>
          <cell r="E1825">
            <v>35014</v>
          </cell>
        </row>
        <row r="1826">
          <cell r="A1826" t="str">
            <v>S3452</v>
          </cell>
          <cell r="B1826" t="str">
            <v>Mateusz</v>
          </cell>
          <cell r="C1826" t="str">
            <v>STONKUS</v>
          </cell>
          <cell r="D1826" t="str">
            <v>UKS 70 Płock</v>
          </cell>
          <cell r="E1826">
            <v>34865</v>
          </cell>
        </row>
        <row r="1827">
          <cell r="A1827" t="str">
            <v>S3502</v>
          </cell>
          <cell r="B1827" t="str">
            <v>Jakub</v>
          </cell>
          <cell r="C1827" t="str">
            <v>SMAJDA</v>
          </cell>
          <cell r="D1827" t="str">
            <v>UKS Ząbkowice Dąbrowa Górn.</v>
          </cell>
          <cell r="E1827">
            <v>35079</v>
          </cell>
        </row>
        <row r="1828">
          <cell r="A1828" t="str">
            <v>S3538</v>
          </cell>
          <cell r="B1828" t="str">
            <v>Katarzyna</v>
          </cell>
          <cell r="C1828" t="str">
            <v>STRZELECKA</v>
          </cell>
          <cell r="D1828" t="str">
            <v>ZKB Maced Polanów</v>
          </cell>
          <cell r="E1828">
            <v>35897</v>
          </cell>
        </row>
        <row r="1829">
          <cell r="A1829" t="str">
            <v>S3539</v>
          </cell>
          <cell r="B1829" t="str">
            <v>Paweł</v>
          </cell>
          <cell r="C1829" t="str">
            <v>STRZELECKI</v>
          </cell>
          <cell r="D1829" t="str">
            <v>ZKB Maced Polanów</v>
          </cell>
          <cell r="E1829">
            <v>34956</v>
          </cell>
        </row>
        <row r="1830">
          <cell r="A1830" t="str">
            <v>S3540</v>
          </cell>
          <cell r="B1830" t="str">
            <v>Lena</v>
          </cell>
          <cell r="C1830" t="str">
            <v>SZWED</v>
          </cell>
          <cell r="D1830" t="str">
            <v>ZKB Maced Polanów</v>
          </cell>
          <cell r="E1830">
            <v>34493</v>
          </cell>
        </row>
        <row r="1831">
          <cell r="A1831" t="str">
            <v>S3541</v>
          </cell>
          <cell r="B1831" t="str">
            <v>Patryk</v>
          </cell>
          <cell r="C1831" t="str">
            <v>SZWED</v>
          </cell>
          <cell r="D1831" t="str">
            <v>ZKB Maced Polanów</v>
          </cell>
          <cell r="E1831">
            <v>35180</v>
          </cell>
        </row>
        <row r="1832">
          <cell r="A1832" t="str">
            <v>S3573</v>
          </cell>
          <cell r="B1832" t="str">
            <v>Wiktor</v>
          </cell>
          <cell r="C1832" t="str">
            <v>SALAMON</v>
          </cell>
          <cell r="D1832" t="str">
            <v>UKS Trójka Tarnobrzeg</v>
          </cell>
          <cell r="E1832">
            <v>35597</v>
          </cell>
        </row>
        <row r="1833">
          <cell r="A1833" t="str">
            <v>S3604</v>
          </cell>
          <cell r="B1833" t="str">
            <v>Przemysław</v>
          </cell>
          <cell r="C1833" t="str">
            <v>SZYDZIAK</v>
          </cell>
          <cell r="D1833" t="str">
            <v>UKS Smecz Bogatynia</v>
          </cell>
          <cell r="E1833">
            <v>34028</v>
          </cell>
        </row>
        <row r="1834">
          <cell r="A1834" t="str">
            <v>S3617</v>
          </cell>
          <cell r="B1834" t="str">
            <v>Katarzyna</v>
          </cell>
          <cell r="C1834" t="str">
            <v>SŁOMBA</v>
          </cell>
          <cell r="D1834" t="str">
            <v>UKSB Volant Mielec</v>
          </cell>
          <cell r="E1834">
            <v>35617</v>
          </cell>
        </row>
        <row r="1835">
          <cell r="A1835" t="str">
            <v>S3654</v>
          </cell>
          <cell r="B1835" t="str">
            <v>Małgorzata</v>
          </cell>
          <cell r="C1835" t="str">
            <v>SZAFRAŃSKA</v>
          </cell>
          <cell r="D1835" t="str">
            <v>KS Wesoła Warszawa</v>
          </cell>
          <cell r="E1835">
            <v>21501</v>
          </cell>
        </row>
        <row r="1836">
          <cell r="A1836" t="str">
            <v>S3663</v>
          </cell>
          <cell r="B1836" t="str">
            <v>Alicja</v>
          </cell>
          <cell r="C1836" t="str">
            <v>SIWULA</v>
          </cell>
          <cell r="D1836" t="str">
            <v>UKS Orbitek Straszęcin</v>
          </cell>
          <cell r="E1836">
            <v>35359</v>
          </cell>
        </row>
        <row r="1837">
          <cell r="A1837" t="str">
            <v>S3690</v>
          </cell>
          <cell r="B1837" t="str">
            <v>Nicola</v>
          </cell>
          <cell r="C1837" t="str">
            <v>SAMSON</v>
          </cell>
          <cell r="D1837" t="str">
            <v>BKS Kolejarz Katowice</v>
          </cell>
          <cell r="E1837">
            <v>35630</v>
          </cell>
        </row>
        <row r="1838">
          <cell r="A1838" t="str">
            <v>S3709</v>
          </cell>
          <cell r="B1838" t="str">
            <v>Maciej</v>
          </cell>
          <cell r="C1838" t="str">
            <v>SZUREK</v>
          </cell>
          <cell r="D1838" t="str">
            <v>UKS Orliki Ropica Polska</v>
          </cell>
          <cell r="E1838">
            <v>34960</v>
          </cell>
        </row>
        <row r="1839">
          <cell r="A1839" t="str">
            <v>S3721</v>
          </cell>
          <cell r="B1839" t="str">
            <v>Błażej</v>
          </cell>
          <cell r="C1839" t="str">
            <v>SKRZYPCZAK</v>
          </cell>
          <cell r="D1839" t="str">
            <v>ŚKB Harcownik Warszawa</v>
          </cell>
          <cell r="E1839">
            <v>36111</v>
          </cell>
        </row>
        <row r="1840">
          <cell r="A1840" t="str">
            <v>S3724</v>
          </cell>
          <cell r="B1840" t="str">
            <v>Jakub</v>
          </cell>
          <cell r="C1840" t="str">
            <v>SEWERYN</v>
          </cell>
          <cell r="D1840" t="str">
            <v>UKS 2 Sobótka</v>
          </cell>
          <cell r="E1840">
            <v>35599</v>
          </cell>
        </row>
        <row r="1841">
          <cell r="A1841" t="str">
            <v>S3740</v>
          </cell>
          <cell r="B1841" t="str">
            <v>Marcin</v>
          </cell>
          <cell r="C1841" t="str">
            <v>STANECKI</v>
          </cell>
          <cell r="D1841" t="str">
            <v>MKSKSOS Kraków</v>
          </cell>
          <cell r="E1841">
            <v>33896</v>
          </cell>
        </row>
        <row r="1842">
          <cell r="A1842" t="str">
            <v>S3748</v>
          </cell>
          <cell r="B1842" t="str">
            <v>Adam</v>
          </cell>
          <cell r="C1842" t="str">
            <v>SZOLC</v>
          </cell>
          <cell r="D1842" t="str">
            <v>KS Hubertus Zalesie Górne</v>
          </cell>
          <cell r="E1842">
            <v>36237</v>
          </cell>
        </row>
        <row r="1843">
          <cell r="A1843" t="str">
            <v>S3751</v>
          </cell>
          <cell r="B1843" t="str">
            <v>Karolina</v>
          </cell>
          <cell r="C1843" t="str">
            <v>SZNUROWSKA</v>
          </cell>
          <cell r="D1843" t="str">
            <v>UKS 2 Sobótka</v>
          </cell>
          <cell r="E1843">
            <v>36224</v>
          </cell>
        </row>
        <row r="1844">
          <cell r="A1844" t="str">
            <v>S3778</v>
          </cell>
          <cell r="B1844" t="str">
            <v>Damian</v>
          </cell>
          <cell r="C1844" t="str">
            <v>SADALSKI</v>
          </cell>
          <cell r="D1844" t="str">
            <v>UKS Orkan Przeźmierowo</v>
          </cell>
          <cell r="E1844">
            <v>35937</v>
          </cell>
        </row>
        <row r="1845">
          <cell r="A1845" t="str">
            <v>S3824</v>
          </cell>
          <cell r="B1845" t="str">
            <v>Piotr</v>
          </cell>
          <cell r="C1845" t="str">
            <v>SZAŁAS</v>
          </cell>
          <cell r="D1845" t="str">
            <v>MKS Garwolin</v>
          </cell>
          <cell r="E1845">
            <v>35264</v>
          </cell>
        </row>
        <row r="1846">
          <cell r="A1846" t="str">
            <v>S3843</v>
          </cell>
          <cell r="B1846" t="str">
            <v>Jerzy</v>
          </cell>
          <cell r="C1846" t="str">
            <v>STACHOWSKI</v>
          </cell>
          <cell r="D1846" t="str">
            <v>----</v>
          </cell>
          <cell r="E1846">
            <v>15741</v>
          </cell>
        </row>
        <row r="1847">
          <cell r="A1847" t="str">
            <v>S3855</v>
          </cell>
          <cell r="B1847" t="str">
            <v>Maja</v>
          </cell>
          <cell r="C1847" t="str">
            <v>SIERPIŃSKA</v>
          </cell>
          <cell r="D1847" t="str">
            <v>KS Hubertus Zalesie Górne</v>
          </cell>
          <cell r="E1847">
            <v>36408</v>
          </cell>
        </row>
        <row r="1848">
          <cell r="A1848" t="str">
            <v>S3912</v>
          </cell>
          <cell r="B1848" t="str">
            <v>Mateusz</v>
          </cell>
          <cell r="C1848" t="str">
            <v>STEMPEL</v>
          </cell>
          <cell r="D1848" t="str">
            <v>AZSWAT Warszawa</v>
          </cell>
          <cell r="E1848">
            <v>34552</v>
          </cell>
        </row>
        <row r="1849">
          <cell r="A1849" t="str">
            <v>S3950</v>
          </cell>
          <cell r="B1849" t="str">
            <v>Klaudia</v>
          </cell>
          <cell r="C1849" t="str">
            <v>SOCHA</v>
          </cell>
          <cell r="D1849" t="str">
            <v>KS Chojnik Jelenia Góra</v>
          </cell>
          <cell r="E1849">
            <v>35166</v>
          </cell>
        </row>
        <row r="1850">
          <cell r="A1850" t="str">
            <v>S3951</v>
          </cell>
          <cell r="B1850" t="str">
            <v>Oliwia</v>
          </cell>
          <cell r="C1850" t="str">
            <v>SOCHA</v>
          </cell>
          <cell r="D1850" t="str">
            <v>KS Chojnik Jelenia Góra</v>
          </cell>
          <cell r="E1850">
            <v>35801</v>
          </cell>
        </row>
        <row r="1851">
          <cell r="A1851" t="str">
            <v>S3955</v>
          </cell>
          <cell r="B1851" t="str">
            <v>Sandra</v>
          </cell>
          <cell r="C1851" t="str">
            <v>SMOK</v>
          </cell>
          <cell r="D1851" t="str">
            <v>KS Chojnik Jelenia Góra</v>
          </cell>
          <cell r="E1851">
            <v>35675</v>
          </cell>
        </row>
        <row r="1852">
          <cell r="A1852" t="str">
            <v>S3969</v>
          </cell>
          <cell r="B1852" t="str">
            <v>Ernestyna</v>
          </cell>
          <cell r="C1852" t="str">
            <v>SYKUŁA</v>
          </cell>
          <cell r="D1852" t="str">
            <v>KS Stal Sulęcin</v>
          </cell>
          <cell r="E1852">
            <v>35270</v>
          </cell>
        </row>
        <row r="1853">
          <cell r="A1853" t="str">
            <v>S3971</v>
          </cell>
          <cell r="B1853" t="str">
            <v>Dawid</v>
          </cell>
          <cell r="C1853" t="str">
            <v>SROKA</v>
          </cell>
          <cell r="D1853" t="str">
            <v>KS Stal Sulęcin</v>
          </cell>
          <cell r="E1853">
            <v>36238</v>
          </cell>
        </row>
        <row r="1854">
          <cell r="A1854" t="str">
            <v>S3972</v>
          </cell>
          <cell r="B1854" t="str">
            <v>Maciej</v>
          </cell>
          <cell r="C1854" t="str">
            <v>STASIŁOWICZ</v>
          </cell>
          <cell r="D1854" t="str">
            <v>KS Stal Sulęcin</v>
          </cell>
          <cell r="E1854">
            <v>35683</v>
          </cell>
        </row>
        <row r="1855">
          <cell r="A1855" t="str">
            <v>S3974</v>
          </cell>
          <cell r="B1855" t="str">
            <v>Arkadiusz</v>
          </cell>
          <cell r="C1855" t="str">
            <v>SZPINDA</v>
          </cell>
          <cell r="D1855" t="str">
            <v>KS Stal Sulęcin</v>
          </cell>
          <cell r="E1855">
            <v>35455</v>
          </cell>
        </row>
        <row r="1856">
          <cell r="A1856" t="str">
            <v>S3975</v>
          </cell>
          <cell r="B1856" t="str">
            <v>Kamil</v>
          </cell>
          <cell r="C1856" t="str">
            <v>STAŃCZYC</v>
          </cell>
          <cell r="D1856" t="str">
            <v>KS Stal Sulęcin</v>
          </cell>
          <cell r="E1856">
            <v>36259</v>
          </cell>
        </row>
        <row r="1857">
          <cell r="A1857" t="str">
            <v>S3978</v>
          </cell>
          <cell r="B1857" t="str">
            <v>Maciej</v>
          </cell>
          <cell r="C1857" t="str">
            <v>SUCHORSKI</v>
          </cell>
          <cell r="D1857" t="str">
            <v>KS Stal Sulęcin</v>
          </cell>
          <cell r="E1857">
            <v>36268</v>
          </cell>
        </row>
        <row r="1858">
          <cell r="A1858" t="str">
            <v>S3980</v>
          </cell>
          <cell r="B1858" t="str">
            <v>Andrea</v>
          </cell>
          <cell r="C1858" t="str">
            <v>SUSKA</v>
          </cell>
          <cell r="D1858" t="str">
            <v>UKS Bursztyn Gdańsk</v>
          </cell>
          <cell r="E1858">
            <v>35585</v>
          </cell>
        </row>
        <row r="1859">
          <cell r="A1859" t="str">
            <v>S3993</v>
          </cell>
          <cell r="B1859" t="str">
            <v>Martyna</v>
          </cell>
          <cell r="C1859" t="str">
            <v>SOKOŁOWSKA</v>
          </cell>
          <cell r="D1859" t="str">
            <v>KKS Warmia Olsztyn</v>
          </cell>
          <cell r="E1859">
            <v>36548</v>
          </cell>
        </row>
        <row r="1860">
          <cell r="A1860" t="str">
            <v>S3994</v>
          </cell>
          <cell r="B1860" t="str">
            <v>Jacek</v>
          </cell>
          <cell r="C1860" t="str">
            <v>SOKOŁOWSKI</v>
          </cell>
          <cell r="D1860" t="str">
            <v>AZSUWM Olsztyn</v>
          </cell>
          <cell r="E1860">
            <v>26546</v>
          </cell>
        </row>
        <row r="1861">
          <cell r="A1861" t="str">
            <v>S3995</v>
          </cell>
          <cell r="B1861" t="str">
            <v>Kacper</v>
          </cell>
          <cell r="C1861" t="str">
            <v>SOKOŁOWSKI</v>
          </cell>
          <cell r="D1861" t="str">
            <v>KKS Warmia Olsztyn</v>
          </cell>
          <cell r="E1861">
            <v>36548</v>
          </cell>
        </row>
        <row r="1862">
          <cell r="A1862" t="str">
            <v>S4000</v>
          </cell>
          <cell r="B1862" t="str">
            <v>Marcin</v>
          </cell>
          <cell r="C1862" t="str">
            <v>SZKRAWAN</v>
          </cell>
          <cell r="D1862" t="str">
            <v>SKB Piast Słupsk</v>
          </cell>
          <cell r="E1862">
            <v>36639</v>
          </cell>
        </row>
        <row r="1863">
          <cell r="A1863" t="str">
            <v>S4013</v>
          </cell>
          <cell r="B1863" t="str">
            <v>Kamil</v>
          </cell>
          <cell r="C1863" t="str">
            <v>SPŁAWIŃSKI</v>
          </cell>
          <cell r="D1863" t="str">
            <v>UMKS Dubiecko</v>
          </cell>
          <cell r="E1863">
            <v>36473</v>
          </cell>
        </row>
        <row r="1864">
          <cell r="A1864" t="str">
            <v>S4019</v>
          </cell>
          <cell r="B1864" t="str">
            <v>Kamil</v>
          </cell>
          <cell r="C1864" t="str">
            <v>SŁUPEK</v>
          </cell>
          <cell r="D1864" t="str">
            <v>KS Chojnik Jelenia Góra</v>
          </cell>
          <cell r="E1864">
            <v>35893</v>
          </cell>
        </row>
        <row r="1865">
          <cell r="A1865" t="str">
            <v>S4087</v>
          </cell>
          <cell r="B1865" t="str">
            <v>Wioletta</v>
          </cell>
          <cell r="C1865" t="str">
            <v>SUDA</v>
          </cell>
          <cell r="D1865" t="str">
            <v>KKS Ruch Piotrków Tryb.</v>
          </cell>
          <cell r="E1865">
            <v>35483</v>
          </cell>
        </row>
        <row r="1866">
          <cell r="A1866" t="str">
            <v>S4091</v>
          </cell>
          <cell r="B1866" t="str">
            <v>Wiktoria</v>
          </cell>
          <cell r="C1866" t="str">
            <v>SZYSZKA</v>
          </cell>
          <cell r="D1866" t="str">
            <v>UKS 25 Kielce</v>
          </cell>
          <cell r="E1866">
            <v>35704</v>
          </cell>
        </row>
        <row r="1867">
          <cell r="A1867" t="str">
            <v>S4117</v>
          </cell>
          <cell r="B1867" t="str">
            <v>Mateusz</v>
          </cell>
          <cell r="C1867" t="str">
            <v>SUROWIEC</v>
          </cell>
          <cell r="D1867" t="str">
            <v>UKS Start Widełka</v>
          </cell>
          <cell r="E1867">
            <v>36061</v>
          </cell>
        </row>
        <row r="1868">
          <cell r="A1868" t="str">
            <v>S4125</v>
          </cell>
          <cell r="B1868" t="str">
            <v>Natalia</v>
          </cell>
          <cell r="C1868" t="str">
            <v>SIDOR</v>
          </cell>
          <cell r="D1868" t="str">
            <v>ŚKB Harcownik Warszawa</v>
          </cell>
          <cell r="E1868">
            <v>36429</v>
          </cell>
        </row>
        <row r="1869">
          <cell r="A1869" t="str">
            <v>S4128</v>
          </cell>
          <cell r="B1869" t="str">
            <v>Grzegorz</v>
          </cell>
          <cell r="C1869" t="str">
            <v>SKORUPKO</v>
          </cell>
          <cell r="D1869" t="str">
            <v>ŚKB Harcownik Warszawa</v>
          </cell>
          <cell r="E1869">
            <v>34719</v>
          </cell>
        </row>
        <row r="1870">
          <cell r="A1870" t="str">
            <v>S4129</v>
          </cell>
          <cell r="B1870" t="str">
            <v>Rafał</v>
          </cell>
          <cell r="C1870" t="str">
            <v>SYPNIEWSKI</v>
          </cell>
          <cell r="D1870" t="str">
            <v>ŚKB Harcownik Warszawa</v>
          </cell>
          <cell r="E1870">
            <v>34528</v>
          </cell>
        </row>
        <row r="1871">
          <cell r="A1871" t="str">
            <v>S4168</v>
          </cell>
          <cell r="B1871" t="str">
            <v>Agnieszka</v>
          </cell>
          <cell r="C1871" t="str">
            <v>SZYMASZEK</v>
          </cell>
          <cell r="D1871" t="str">
            <v>UKS Orbitek Straszęcin</v>
          </cell>
          <cell r="E1871">
            <v>36137</v>
          </cell>
        </row>
        <row r="1872">
          <cell r="A1872" t="str">
            <v>S4209</v>
          </cell>
          <cell r="B1872" t="str">
            <v>Paweł</v>
          </cell>
          <cell r="C1872" t="str">
            <v>STANKIEWICZ</v>
          </cell>
          <cell r="D1872" t="str">
            <v>UKSB Milenium Warszawa</v>
          </cell>
          <cell r="E1872">
            <v>35983</v>
          </cell>
        </row>
        <row r="1873">
          <cell r="A1873" t="str">
            <v>S4215</v>
          </cell>
          <cell r="B1873" t="str">
            <v>Cezary</v>
          </cell>
          <cell r="C1873" t="str">
            <v>SZYCHULEC</v>
          </cell>
          <cell r="D1873" t="str">
            <v>MUKS 5 Chełm</v>
          </cell>
          <cell r="E1873">
            <v>35574</v>
          </cell>
        </row>
        <row r="1874">
          <cell r="A1874" t="str">
            <v>S4218</v>
          </cell>
          <cell r="B1874" t="str">
            <v>Jakub</v>
          </cell>
          <cell r="C1874" t="str">
            <v>SZCZEPANIAK</v>
          </cell>
          <cell r="D1874" t="str">
            <v>UKS 70 Płock</v>
          </cell>
          <cell r="E1874">
            <v>35248</v>
          </cell>
        </row>
        <row r="1875">
          <cell r="A1875" t="str">
            <v>S4220</v>
          </cell>
          <cell r="B1875" t="str">
            <v>Julia</v>
          </cell>
          <cell r="C1875" t="str">
            <v>SENDERSKA</v>
          </cell>
          <cell r="D1875" t="str">
            <v>UKS 25 Kielce</v>
          </cell>
          <cell r="E1875">
            <v>35872</v>
          </cell>
        </row>
        <row r="1876">
          <cell r="A1876" t="str">
            <v>S4222</v>
          </cell>
          <cell r="B1876" t="str">
            <v>Bartosz</v>
          </cell>
          <cell r="C1876" t="str">
            <v>STEFANIAK</v>
          </cell>
          <cell r="D1876" t="str">
            <v>ŚKB Harcownik Warszawa</v>
          </cell>
          <cell r="E1876">
            <v>34507</v>
          </cell>
        </row>
        <row r="1877">
          <cell r="A1877" t="str">
            <v>S4257</v>
          </cell>
          <cell r="B1877" t="str">
            <v>Maciej</v>
          </cell>
          <cell r="C1877" t="str">
            <v>SIEMIGINOWSKI</v>
          </cell>
          <cell r="D1877" t="str">
            <v>LKS Technik Głubczyce</v>
          </cell>
          <cell r="E1877">
            <v>36646</v>
          </cell>
        </row>
        <row r="1878">
          <cell r="A1878" t="str">
            <v>S4265</v>
          </cell>
          <cell r="B1878" t="str">
            <v>Łukasz</v>
          </cell>
          <cell r="C1878" t="str">
            <v>STĘPNIEWSKI</v>
          </cell>
          <cell r="D1878" t="str">
            <v>MKB Lednik Miastko</v>
          </cell>
          <cell r="E1878">
            <v>36450</v>
          </cell>
        </row>
        <row r="1879">
          <cell r="A1879" t="str">
            <v>S4287</v>
          </cell>
          <cell r="B1879" t="str">
            <v>Michał</v>
          </cell>
          <cell r="C1879" t="str">
            <v>SOBOLEWSKI</v>
          </cell>
          <cell r="D1879" t="str">
            <v>SKB Suwałki</v>
          </cell>
          <cell r="E1879">
            <v>36186</v>
          </cell>
        </row>
        <row r="1880">
          <cell r="A1880" t="str">
            <v>S4318</v>
          </cell>
          <cell r="B1880" t="str">
            <v>Ola</v>
          </cell>
          <cell r="C1880" t="str">
            <v>SIEPRAWSKA</v>
          </cell>
          <cell r="D1880" t="str">
            <v>ULKS U-2 Lotka Bytów</v>
          </cell>
          <cell r="E1880">
            <v>37101</v>
          </cell>
        </row>
        <row r="1881">
          <cell r="A1881" t="str">
            <v>S4327</v>
          </cell>
          <cell r="B1881" t="str">
            <v>Krystian</v>
          </cell>
          <cell r="C1881" t="str">
            <v>STOKOWSKI</v>
          </cell>
          <cell r="D1881" t="str">
            <v>UTS Akro-Bad Warszawa</v>
          </cell>
          <cell r="E1881">
            <v>35844</v>
          </cell>
        </row>
        <row r="1882">
          <cell r="A1882" t="str">
            <v>S4331</v>
          </cell>
          <cell r="B1882" t="str">
            <v>Michał</v>
          </cell>
          <cell r="C1882" t="str">
            <v>STEFAŃSKI</v>
          </cell>
          <cell r="D1882" t="str">
            <v>UKS Ostrówek</v>
          </cell>
          <cell r="E1882">
            <v>35445</v>
          </cell>
        </row>
        <row r="1883">
          <cell r="A1883" t="str">
            <v>S4346</v>
          </cell>
          <cell r="B1883" t="str">
            <v>Michał</v>
          </cell>
          <cell r="C1883" t="str">
            <v>SZEWCZYK</v>
          </cell>
          <cell r="D1883" t="str">
            <v>ŚKB Harcownik Warszawa</v>
          </cell>
          <cell r="E1883">
            <v>34349</v>
          </cell>
        </row>
        <row r="1884">
          <cell r="A1884" t="str">
            <v>S4347</v>
          </cell>
          <cell r="B1884" t="str">
            <v>Stanisław</v>
          </cell>
          <cell r="C1884" t="str">
            <v>SZEWCZYK</v>
          </cell>
          <cell r="D1884" t="str">
            <v>ŚKB Harcownik Warszawa</v>
          </cell>
          <cell r="E1884">
            <v>35502</v>
          </cell>
        </row>
        <row r="1885">
          <cell r="A1885" t="str">
            <v>S4370</v>
          </cell>
          <cell r="B1885" t="str">
            <v>Hanna</v>
          </cell>
          <cell r="C1885" t="str">
            <v>SZYMAŃSKA</v>
          </cell>
          <cell r="D1885" t="str">
            <v>STB Energia Lubliniec</v>
          </cell>
          <cell r="E1885">
            <v>36609</v>
          </cell>
        </row>
        <row r="1886">
          <cell r="A1886" t="str">
            <v>S4372</v>
          </cell>
          <cell r="B1886" t="str">
            <v>Grzegorz</v>
          </cell>
          <cell r="C1886" t="str">
            <v>STAŃKO</v>
          </cell>
          <cell r="D1886" t="str">
            <v>UKS Aktywna Piątka Przemyśl</v>
          </cell>
          <cell r="E1886">
            <v>34451</v>
          </cell>
        </row>
        <row r="1887">
          <cell r="A1887" t="str">
            <v>S4373</v>
          </cell>
          <cell r="B1887" t="str">
            <v>Wojciech</v>
          </cell>
          <cell r="C1887" t="str">
            <v>STAŃKO</v>
          </cell>
          <cell r="D1887" t="str">
            <v>UKS Aktywna Piątka Przemyśl</v>
          </cell>
          <cell r="E1887">
            <v>33742</v>
          </cell>
        </row>
        <row r="1888">
          <cell r="A1888" t="str">
            <v>S4410</v>
          </cell>
          <cell r="B1888" t="str">
            <v>Krystian</v>
          </cell>
          <cell r="C1888" t="str">
            <v>SZAJWAJ</v>
          </cell>
          <cell r="D1888" t="str">
            <v>UKS Bursztyn Gdańsk</v>
          </cell>
          <cell r="E1888">
            <v>35483</v>
          </cell>
        </row>
        <row r="1889">
          <cell r="A1889" t="str">
            <v>S4438</v>
          </cell>
          <cell r="B1889" t="str">
            <v>Mateusz</v>
          </cell>
          <cell r="C1889" t="str">
            <v>STANISZ</v>
          </cell>
          <cell r="D1889" t="str">
            <v>UKS Sokół Ropczyce</v>
          </cell>
          <cell r="E1889">
            <v>34984</v>
          </cell>
        </row>
        <row r="1890">
          <cell r="A1890" t="str">
            <v>S4464</v>
          </cell>
          <cell r="B1890" t="str">
            <v>Natalia</v>
          </cell>
          <cell r="C1890" t="str">
            <v>SULKA</v>
          </cell>
          <cell r="D1890" t="str">
            <v>UKS Bursztyn Gdańsk</v>
          </cell>
          <cell r="E1890">
            <v>36601</v>
          </cell>
        </row>
        <row r="1891">
          <cell r="A1891" t="str">
            <v>S4489</v>
          </cell>
          <cell r="B1891" t="str">
            <v>Milena</v>
          </cell>
          <cell r="C1891" t="str">
            <v>SUCHECKA</v>
          </cell>
          <cell r="D1891" t="str">
            <v>UKS Dwójka Wesoła</v>
          </cell>
          <cell r="E1891">
            <v>35812</v>
          </cell>
        </row>
        <row r="1892">
          <cell r="A1892" t="str">
            <v>S4496</v>
          </cell>
          <cell r="B1892" t="str">
            <v>Aleksandra</v>
          </cell>
          <cell r="C1892" t="str">
            <v>SZUBA</v>
          </cell>
          <cell r="D1892" t="str">
            <v>AZSWAT Warszawa</v>
          </cell>
          <cell r="E1892">
            <v>36017</v>
          </cell>
        </row>
        <row r="1893">
          <cell r="A1893" t="str">
            <v>S4498</v>
          </cell>
          <cell r="B1893" t="str">
            <v>Krzysztof</v>
          </cell>
          <cell r="C1893" t="str">
            <v>SAMONEK</v>
          </cell>
          <cell r="D1893" t="str">
            <v>----</v>
          </cell>
          <cell r="E1893">
            <v>25681</v>
          </cell>
        </row>
        <row r="1894">
          <cell r="A1894" t="str">
            <v>S4504</v>
          </cell>
          <cell r="B1894" t="str">
            <v>Norbert</v>
          </cell>
          <cell r="C1894" t="str">
            <v>STOLICKI</v>
          </cell>
          <cell r="D1894" t="str">
            <v>----</v>
          </cell>
          <cell r="E1894">
            <v>27012</v>
          </cell>
        </row>
        <row r="1895">
          <cell r="A1895" t="str">
            <v>S4509</v>
          </cell>
          <cell r="B1895" t="str">
            <v>Anna</v>
          </cell>
          <cell r="C1895" t="str">
            <v>SADOWSKA</v>
          </cell>
          <cell r="D1895" t="str">
            <v>----</v>
          </cell>
          <cell r="E1895">
            <v>21359</v>
          </cell>
        </row>
        <row r="1896">
          <cell r="A1896" t="str">
            <v>S4540</v>
          </cell>
          <cell r="B1896" t="str">
            <v>Sara</v>
          </cell>
          <cell r="C1896" t="str">
            <v>SITKO</v>
          </cell>
          <cell r="D1896" t="str">
            <v>UKS Piast-B Kobylnica</v>
          </cell>
          <cell r="E1896">
            <v>36065</v>
          </cell>
        </row>
        <row r="1897">
          <cell r="A1897" t="str">
            <v>S4544</v>
          </cell>
          <cell r="B1897" t="str">
            <v>Paweł</v>
          </cell>
          <cell r="C1897" t="str">
            <v>SZWEDA</v>
          </cell>
          <cell r="D1897" t="str">
            <v>MKB Lednik Miastko</v>
          </cell>
          <cell r="E1897">
            <v>36003</v>
          </cell>
        </row>
        <row r="1898">
          <cell r="A1898" t="str">
            <v>S4547</v>
          </cell>
          <cell r="B1898" t="str">
            <v>Aleksandra</v>
          </cell>
          <cell r="C1898" t="str">
            <v>SZWEDA</v>
          </cell>
          <cell r="D1898" t="str">
            <v>MKB Lednik Miastko</v>
          </cell>
          <cell r="E1898">
            <v>36889</v>
          </cell>
        </row>
        <row r="1899">
          <cell r="A1899" t="str">
            <v>S4558</v>
          </cell>
          <cell r="B1899" t="str">
            <v>Gabriela</v>
          </cell>
          <cell r="C1899" t="str">
            <v>SZURA</v>
          </cell>
          <cell r="D1899" t="str">
            <v>UKS Orliki Ropica Polska</v>
          </cell>
          <cell r="E1899">
            <v>35328</v>
          </cell>
        </row>
        <row r="1900">
          <cell r="A1900" t="str">
            <v>S4566</v>
          </cell>
          <cell r="B1900" t="str">
            <v>Konrad</v>
          </cell>
          <cell r="C1900" t="str">
            <v>SZWABCZYŃSKI</v>
          </cell>
          <cell r="D1900" t="str">
            <v>UKS Hubal Białystok</v>
          </cell>
          <cell r="E1900">
            <v>36528</v>
          </cell>
        </row>
        <row r="1901">
          <cell r="A1901" t="str">
            <v>S4592</v>
          </cell>
          <cell r="B1901" t="str">
            <v>Hubert</v>
          </cell>
          <cell r="C1901" t="str">
            <v>SZNYTER</v>
          </cell>
          <cell r="D1901" t="str">
            <v>ZKB Maced Polanów</v>
          </cell>
          <cell r="E1901">
            <v>37561</v>
          </cell>
        </row>
        <row r="1902">
          <cell r="A1902" t="str">
            <v>S4596</v>
          </cell>
          <cell r="B1902" t="str">
            <v>Jakub</v>
          </cell>
          <cell r="C1902" t="str">
            <v>SOŁTYS</v>
          </cell>
          <cell r="D1902" t="str">
            <v>AZSAGH Kraków</v>
          </cell>
          <cell r="E1902">
            <v>34522</v>
          </cell>
        </row>
        <row r="1903">
          <cell r="A1903" t="str">
            <v>S4608</v>
          </cell>
          <cell r="B1903" t="str">
            <v>Maria</v>
          </cell>
          <cell r="C1903" t="str">
            <v>SZYMAŃSKA</v>
          </cell>
          <cell r="D1903" t="str">
            <v>SKB Suwałki</v>
          </cell>
          <cell r="E1903">
            <v>36183</v>
          </cell>
        </row>
        <row r="1904">
          <cell r="A1904" t="str">
            <v>S4609</v>
          </cell>
          <cell r="B1904" t="str">
            <v>Jolanta</v>
          </cell>
          <cell r="C1904" t="str">
            <v>SZYMAŃSKA</v>
          </cell>
          <cell r="D1904" t="str">
            <v>SKB Suwałki</v>
          </cell>
          <cell r="E1904">
            <v>36183</v>
          </cell>
        </row>
        <row r="1905">
          <cell r="A1905" t="str">
            <v>S4619</v>
          </cell>
          <cell r="B1905" t="str">
            <v>Dawid</v>
          </cell>
          <cell r="C1905" t="str">
            <v>SZYDŁOWSKI</v>
          </cell>
          <cell r="D1905" t="str">
            <v>SLKS Tramp Orneta</v>
          </cell>
          <cell r="E1905">
            <v>36636</v>
          </cell>
        </row>
        <row r="1906">
          <cell r="A1906" t="str">
            <v>S4623</v>
          </cell>
          <cell r="B1906" t="str">
            <v>Damian</v>
          </cell>
          <cell r="C1906" t="str">
            <v>SENDROWSKI</v>
          </cell>
          <cell r="D1906" t="str">
            <v>UKS 70 Płock</v>
          </cell>
          <cell r="E1906">
            <v>35622</v>
          </cell>
        </row>
        <row r="1907">
          <cell r="A1907" t="str">
            <v>S4653</v>
          </cell>
          <cell r="B1907" t="str">
            <v>Piotr</v>
          </cell>
          <cell r="C1907" t="str">
            <v>SZEWCZYK</v>
          </cell>
          <cell r="D1907" t="str">
            <v>MKS Dwójka Blachownia</v>
          </cell>
          <cell r="E1907">
            <v>35854</v>
          </cell>
        </row>
        <row r="1908">
          <cell r="A1908" t="str">
            <v>S4662</v>
          </cell>
          <cell r="B1908" t="str">
            <v>Rafał</v>
          </cell>
          <cell r="C1908" t="str">
            <v>STOLARCZYK</v>
          </cell>
          <cell r="D1908" t="str">
            <v>----</v>
          </cell>
          <cell r="E1908">
            <v>27984</v>
          </cell>
        </row>
        <row r="1909">
          <cell r="A1909" t="str">
            <v>S4672</v>
          </cell>
          <cell r="B1909" t="str">
            <v>Michał</v>
          </cell>
          <cell r="C1909" t="str">
            <v>SIEMKO</v>
          </cell>
          <cell r="D1909" t="str">
            <v>UKS Kiko Zamość</v>
          </cell>
          <cell r="E1909">
            <v>36260</v>
          </cell>
        </row>
        <row r="1910">
          <cell r="A1910" t="str">
            <v>S4674</v>
          </cell>
          <cell r="B1910" t="str">
            <v>Adrian</v>
          </cell>
          <cell r="C1910" t="str">
            <v>SIDOR</v>
          </cell>
          <cell r="D1910" t="str">
            <v>UKS Kiko Zamość</v>
          </cell>
          <cell r="E1910">
            <v>36291</v>
          </cell>
        </row>
        <row r="1911">
          <cell r="A1911" t="str">
            <v>S4693</v>
          </cell>
          <cell r="B1911" t="str">
            <v>Michalina</v>
          </cell>
          <cell r="C1911" t="str">
            <v>SURÓWKA</v>
          </cell>
          <cell r="D1911" t="str">
            <v>UKS Kometa Sianów</v>
          </cell>
          <cell r="E1911">
            <v>36953</v>
          </cell>
        </row>
        <row r="1912">
          <cell r="A1912" t="str">
            <v>S4703</v>
          </cell>
          <cell r="B1912" t="str">
            <v>Mateusz</v>
          </cell>
          <cell r="C1912" t="str">
            <v>SŁOMKOWSKI</v>
          </cell>
          <cell r="D1912" t="str">
            <v>KS Wesoła Warszawa</v>
          </cell>
          <cell r="E1912">
            <v>35551</v>
          </cell>
        </row>
        <row r="1913">
          <cell r="A1913" t="str">
            <v>S4708</v>
          </cell>
          <cell r="B1913" t="str">
            <v>Tomasz</v>
          </cell>
          <cell r="C1913" t="str">
            <v>SZCZĘSNY</v>
          </cell>
          <cell r="D1913" t="str">
            <v>----</v>
          </cell>
          <cell r="E1913">
            <v>25080</v>
          </cell>
        </row>
        <row r="1914">
          <cell r="A1914" t="str">
            <v>S4727</v>
          </cell>
          <cell r="B1914" t="str">
            <v>Patryk</v>
          </cell>
          <cell r="C1914" t="str">
            <v>SZYNISZEWSKI</v>
          </cell>
          <cell r="D1914" t="str">
            <v>UKS Kopernik Słupca</v>
          </cell>
          <cell r="E1914">
            <v>34423</v>
          </cell>
        </row>
        <row r="1915">
          <cell r="A1915" t="str">
            <v>S4730</v>
          </cell>
          <cell r="B1915" t="str">
            <v>Karolina</v>
          </cell>
          <cell r="C1915" t="str">
            <v>SZUBERT</v>
          </cell>
          <cell r="D1915" t="str">
            <v>KS Match Point Ślęza</v>
          </cell>
          <cell r="E1915">
            <v>37106</v>
          </cell>
        </row>
        <row r="1916">
          <cell r="A1916" t="str">
            <v>S4731</v>
          </cell>
          <cell r="B1916" t="str">
            <v>Michał</v>
          </cell>
          <cell r="C1916" t="str">
            <v>SIERAK</v>
          </cell>
          <cell r="D1916" t="str">
            <v>UKS Orliki Ropica Polska</v>
          </cell>
          <cell r="E1916">
            <v>35569</v>
          </cell>
        </row>
        <row r="1917">
          <cell r="A1917" t="str">
            <v>S4736</v>
          </cell>
          <cell r="B1917" t="str">
            <v>Paulina</v>
          </cell>
          <cell r="C1917" t="str">
            <v>SUCHOWIERZCH</v>
          </cell>
          <cell r="D1917" t="str">
            <v>UKS Kiko Zamość</v>
          </cell>
          <cell r="E1917">
            <v>36202</v>
          </cell>
        </row>
        <row r="1918">
          <cell r="A1918" t="str">
            <v>S4738</v>
          </cell>
          <cell r="B1918" t="str">
            <v>Patryk</v>
          </cell>
          <cell r="C1918" t="str">
            <v>STOLARZ</v>
          </cell>
          <cell r="D1918" t="str">
            <v>UKSB Volant Mielec</v>
          </cell>
          <cell r="E1918">
            <v>36721</v>
          </cell>
        </row>
        <row r="1919">
          <cell r="A1919" t="str">
            <v>S4742</v>
          </cell>
          <cell r="B1919" t="str">
            <v>Mateusz</v>
          </cell>
          <cell r="C1919" t="str">
            <v>SAPIECHA</v>
          </cell>
          <cell r="D1919" t="str">
            <v>UKS Ząbkowice Dąbrowa Górn.</v>
          </cell>
          <cell r="E1919">
            <v>36806</v>
          </cell>
        </row>
        <row r="1920">
          <cell r="A1920" t="str">
            <v>S4752</v>
          </cell>
          <cell r="B1920" t="str">
            <v>Anna</v>
          </cell>
          <cell r="C1920" t="str">
            <v>STREB</v>
          </cell>
          <cell r="D1920" t="str">
            <v>UKSB Volant Mielec</v>
          </cell>
          <cell r="E1920">
            <v>36541</v>
          </cell>
        </row>
        <row r="1921">
          <cell r="A1921" t="str">
            <v>S4770</v>
          </cell>
          <cell r="B1921" t="str">
            <v>Jakub</v>
          </cell>
          <cell r="C1921" t="str">
            <v>STANISZ</v>
          </cell>
          <cell r="D1921" t="str">
            <v>UKS 15 Kędzierzyn-Koźle</v>
          </cell>
          <cell r="E1921">
            <v>35765</v>
          </cell>
        </row>
        <row r="1922">
          <cell r="A1922" t="str">
            <v>S4772</v>
          </cell>
          <cell r="B1922" t="str">
            <v>Agata</v>
          </cell>
          <cell r="C1922" t="str">
            <v>STEFAŃSKA</v>
          </cell>
          <cell r="D1922" t="str">
            <v>UKS Ostrówek</v>
          </cell>
          <cell r="E1922">
            <v>33478</v>
          </cell>
        </row>
        <row r="1923">
          <cell r="A1923" t="str">
            <v>S4777</v>
          </cell>
          <cell r="B1923" t="str">
            <v>Mariusz</v>
          </cell>
          <cell r="C1923" t="str">
            <v>SMOLICH</v>
          </cell>
          <cell r="D1923" t="str">
            <v>----</v>
          </cell>
          <cell r="E1923">
            <v>27416</v>
          </cell>
        </row>
        <row r="1924">
          <cell r="A1924" t="str">
            <v>S4778</v>
          </cell>
          <cell r="B1924" t="str">
            <v>Damian</v>
          </cell>
          <cell r="C1924" t="str">
            <v>STEFAŃCZYK</v>
          </cell>
          <cell r="D1924" t="str">
            <v>----</v>
          </cell>
          <cell r="E1924">
            <v>28588</v>
          </cell>
        </row>
        <row r="1925">
          <cell r="A1925" t="str">
            <v>S4781</v>
          </cell>
          <cell r="B1925" t="str">
            <v>Grzegorz</v>
          </cell>
          <cell r="C1925" t="str">
            <v>SAWICKI</v>
          </cell>
          <cell r="D1925" t="str">
            <v>----</v>
          </cell>
          <cell r="E1925">
            <v>24123</v>
          </cell>
        </row>
        <row r="1926">
          <cell r="A1926" t="str">
            <v>S4802</v>
          </cell>
          <cell r="B1926" t="str">
            <v>Ewa</v>
          </cell>
          <cell r="C1926" t="str">
            <v>STANGRET</v>
          </cell>
          <cell r="D1926" t="str">
            <v>UKS Astra Wrocław</v>
          </cell>
          <cell r="E1926">
            <v>36896</v>
          </cell>
        </row>
        <row r="1927">
          <cell r="A1927" t="str">
            <v>S4814</v>
          </cell>
          <cell r="B1927" t="str">
            <v>Weronika</v>
          </cell>
          <cell r="C1927" t="str">
            <v>SIEMIŃSKA</v>
          </cell>
          <cell r="D1927" t="str">
            <v>UKS Hubal Białystok</v>
          </cell>
          <cell r="E1927">
            <v>36224</v>
          </cell>
        </row>
        <row r="1928">
          <cell r="A1928" t="str">
            <v>S4873</v>
          </cell>
          <cell r="B1928" t="str">
            <v>Natalia</v>
          </cell>
          <cell r="C1928" t="str">
            <v>STRZELCZYK</v>
          </cell>
          <cell r="D1928" t="str">
            <v>KS Hubertus Zalesie Górne</v>
          </cell>
          <cell r="E1928">
            <v>36850</v>
          </cell>
        </row>
        <row r="1929">
          <cell r="A1929" t="str">
            <v>S4930</v>
          </cell>
          <cell r="B1929" t="str">
            <v>Milena</v>
          </cell>
          <cell r="C1929" t="str">
            <v>SITKIEWICZ</v>
          </cell>
          <cell r="D1929" t="str">
            <v>UKS 2 Sobótka</v>
          </cell>
          <cell r="E1929">
            <v>36000</v>
          </cell>
        </row>
        <row r="1930">
          <cell r="A1930" t="str">
            <v>S4937</v>
          </cell>
          <cell r="B1930" t="str">
            <v>Filip</v>
          </cell>
          <cell r="C1930" t="str">
            <v>STĘPNIAK</v>
          </cell>
          <cell r="D1930" t="str">
            <v>UKS Plesbad Pszczyna</v>
          </cell>
          <cell r="E1930">
            <v>35326</v>
          </cell>
        </row>
        <row r="1931">
          <cell r="A1931" t="str">
            <v>S4940</v>
          </cell>
          <cell r="B1931" t="str">
            <v>Kamila</v>
          </cell>
          <cell r="C1931" t="str">
            <v>SZPINDA</v>
          </cell>
          <cell r="D1931" t="str">
            <v>UKS Kiko Zamość</v>
          </cell>
          <cell r="E1931">
            <v>36400</v>
          </cell>
        </row>
        <row r="1932">
          <cell r="A1932" t="str">
            <v>S4943</v>
          </cell>
          <cell r="B1932" t="str">
            <v>Karol</v>
          </cell>
          <cell r="C1932" t="str">
            <v>SADOWSKI</v>
          </cell>
          <cell r="D1932" t="str">
            <v>MMKS Gdańsk</v>
          </cell>
          <cell r="E1932">
            <v>36145</v>
          </cell>
        </row>
        <row r="1933">
          <cell r="A1933" t="str">
            <v>S4944</v>
          </cell>
          <cell r="B1933" t="str">
            <v>Paulina</v>
          </cell>
          <cell r="C1933" t="str">
            <v>SADOWSKA</v>
          </cell>
          <cell r="D1933" t="str">
            <v>MMKS Gdańsk</v>
          </cell>
          <cell r="E1933">
            <v>37544</v>
          </cell>
        </row>
        <row r="1934">
          <cell r="A1934" t="str">
            <v>S4948</v>
          </cell>
          <cell r="B1934" t="str">
            <v>Henryk</v>
          </cell>
          <cell r="C1934" t="str">
            <v>SWOBODA</v>
          </cell>
          <cell r="D1934" t="str">
            <v>STB Energia Lubliniec</v>
          </cell>
          <cell r="E1934">
            <v>21054</v>
          </cell>
        </row>
        <row r="1935">
          <cell r="A1935" t="str">
            <v>S4958</v>
          </cell>
          <cell r="B1935" t="str">
            <v>Kinga</v>
          </cell>
          <cell r="C1935" t="str">
            <v>SKOWRONEK</v>
          </cell>
          <cell r="D1935" t="str">
            <v>PMKS Chrobry Piotrowice</v>
          </cell>
          <cell r="E1935">
            <v>36017</v>
          </cell>
        </row>
        <row r="1936">
          <cell r="A1936" t="str">
            <v>S4969</v>
          </cell>
          <cell r="B1936" t="str">
            <v>Dariusz</v>
          </cell>
          <cell r="C1936" t="str">
            <v>STAŃKO</v>
          </cell>
          <cell r="D1936" t="str">
            <v>UKS Aktywna Piątka Przemyśl</v>
          </cell>
          <cell r="E1936">
            <v>25012</v>
          </cell>
        </row>
        <row r="1937">
          <cell r="A1937" t="str">
            <v>S4974</v>
          </cell>
          <cell r="B1937" t="str">
            <v>Julia</v>
          </cell>
          <cell r="C1937" t="str">
            <v>STEFAŃSKA</v>
          </cell>
          <cell r="D1937" t="str">
            <v>UKS Ostrówek</v>
          </cell>
          <cell r="E1937">
            <v>36494</v>
          </cell>
        </row>
        <row r="1938">
          <cell r="A1938" t="str">
            <v>S4998</v>
          </cell>
          <cell r="B1938" t="str">
            <v>Bożena</v>
          </cell>
          <cell r="C1938" t="str">
            <v>SZWABOWICZ</v>
          </cell>
          <cell r="D1938" t="str">
            <v>----</v>
          </cell>
          <cell r="E1938">
            <v>21525</v>
          </cell>
        </row>
        <row r="1939">
          <cell r="A1939" t="str">
            <v>S5001</v>
          </cell>
          <cell r="B1939" t="str">
            <v>Dariusz</v>
          </cell>
          <cell r="C1939" t="str">
            <v>SOBKÓW</v>
          </cell>
          <cell r="D1939" t="str">
            <v>----</v>
          </cell>
          <cell r="E1939">
            <v>27897</v>
          </cell>
        </row>
        <row r="1940">
          <cell r="A1940" t="str">
            <v>S5006</v>
          </cell>
          <cell r="B1940" t="str">
            <v>Stanisław</v>
          </cell>
          <cell r="C1940" t="str">
            <v>SMOLIŃSKI</v>
          </cell>
          <cell r="D1940" t="str">
            <v>----</v>
          </cell>
          <cell r="E1940">
            <v>21253</v>
          </cell>
        </row>
        <row r="1941">
          <cell r="A1941" t="str">
            <v>S5016</v>
          </cell>
          <cell r="B1941" t="str">
            <v>Beata</v>
          </cell>
          <cell r="C1941" t="str">
            <v>SZEWCZYK</v>
          </cell>
          <cell r="D1941" t="str">
            <v>UKSB Milenium Warszawa</v>
          </cell>
          <cell r="E1941">
            <v>36740</v>
          </cell>
        </row>
        <row r="1942">
          <cell r="A1942" t="str">
            <v>S5034</v>
          </cell>
          <cell r="B1942" t="str">
            <v>Michał</v>
          </cell>
          <cell r="C1942" t="str">
            <v>SOWA</v>
          </cell>
          <cell r="D1942" t="str">
            <v>UKS Unia Bieruń</v>
          </cell>
          <cell r="E1942">
            <v>36404</v>
          </cell>
        </row>
        <row r="1943">
          <cell r="A1943" t="str">
            <v>S5035</v>
          </cell>
          <cell r="B1943" t="str">
            <v>Mateusz</v>
          </cell>
          <cell r="C1943" t="str">
            <v>SOBOŃ</v>
          </cell>
          <cell r="D1943" t="str">
            <v>UKS Unia Bieruń</v>
          </cell>
          <cell r="E1943">
            <v>36244</v>
          </cell>
        </row>
        <row r="1944">
          <cell r="A1944" t="str">
            <v>S5036</v>
          </cell>
          <cell r="B1944" t="str">
            <v>Wojciech</v>
          </cell>
          <cell r="C1944" t="str">
            <v>SAJDOK</v>
          </cell>
          <cell r="D1944" t="str">
            <v>UKS Unia Bieruń</v>
          </cell>
          <cell r="E1944">
            <v>36445</v>
          </cell>
        </row>
        <row r="1945">
          <cell r="A1945" t="str">
            <v>S5065</v>
          </cell>
          <cell r="B1945" t="str">
            <v>Monika</v>
          </cell>
          <cell r="C1945" t="str">
            <v>SŁOKOTOWICZ</v>
          </cell>
          <cell r="D1945" t="str">
            <v>UKS Hubal Białystok</v>
          </cell>
          <cell r="E1945">
            <v>37169</v>
          </cell>
        </row>
        <row r="1946">
          <cell r="A1946" t="str">
            <v>S5068</v>
          </cell>
          <cell r="B1946" t="str">
            <v>Stanisław</v>
          </cell>
          <cell r="C1946" t="str">
            <v>SIERZPUTOWSKI</v>
          </cell>
          <cell r="D1946" t="str">
            <v>AZSUW Warszawa</v>
          </cell>
          <cell r="E1946">
            <v>37307</v>
          </cell>
        </row>
        <row r="1947">
          <cell r="A1947" t="str">
            <v>S5070</v>
          </cell>
          <cell r="B1947" t="str">
            <v>Kamila</v>
          </cell>
          <cell r="C1947" t="str">
            <v>SZUL</v>
          </cell>
          <cell r="D1947" t="str">
            <v>UKSB Volant Mielec</v>
          </cell>
          <cell r="E1947">
            <v>36557</v>
          </cell>
        </row>
        <row r="1948">
          <cell r="A1948" t="str">
            <v>S5071</v>
          </cell>
          <cell r="B1948" t="str">
            <v>Tobiasz</v>
          </cell>
          <cell r="C1948" t="str">
            <v>SAŁAGAJ</v>
          </cell>
          <cell r="D1948" t="str">
            <v>UKSB Volant Mielec</v>
          </cell>
          <cell r="E1948">
            <v>36788</v>
          </cell>
        </row>
        <row r="1949">
          <cell r="A1949" t="str">
            <v>S5087</v>
          </cell>
          <cell r="B1949" t="str">
            <v>Dominika</v>
          </cell>
          <cell r="C1949" t="str">
            <v>SZAREK</v>
          </cell>
          <cell r="D1949" t="str">
            <v>UMKS Junis Szczucin</v>
          </cell>
          <cell r="E1949">
            <v>36724</v>
          </cell>
        </row>
        <row r="1950">
          <cell r="A1950" t="str">
            <v>S5092</v>
          </cell>
          <cell r="B1950" t="str">
            <v>Andrzej</v>
          </cell>
          <cell r="C1950" t="str">
            <v>SAWICKI</v>
          </cell>
          <cell r="D1950" t="str">
            <v>UKS Hubal Białystok</v>
          </cell>
          <cell r="E1950">
            <v>36536</v>
          </cell>
        </row>
        <row r="1951">
          <cell r="A1951" t="str">
            <v>S5094</v>
          </cell>
          <cell r="B1951" t="str">
            <v>Jan</v>
          </cell>
          <cell r="C1951" t="str">
            <v>SOŁEK</v>
          </cell>
          <cell r="D1951" t="str">
            <v>KSR Wolant Łódź</v>
          </cell>
          <cell r="E1951">
            <v>35991</v>
          </cell>
        </row>
        <row r="1952">
          <cell r="A1952" t="str">
            <v>S5097</v>
          </cell>
          <cell r="B1952" t="str">
            <v>Maciej</v>
          </cell>
          <cell r="C1952" t="str">
            <v>SIDOROWICZ</v>
          </cell>
          <cell r="D1952" t="str">
            <v>----</v>
          </cell>
          <cell r="E1952">
            <v>26353</v>
          </cell>
        </row>
        <row r="1953">
          <cell r="A1953" t="str">
            <v>S5099</v>
          </cell>
          <cell r="B1953" t="str">
            <v>Bogdan</v>
          </cell>
          <cell r="C1953" t="str">
            <v>STANKIEWICZ</v>
          </cell>
          <cell r="D1953" t="str">
            <v>----</v>
          </cell>
          <cell r="E1953">
            <v>24388</v>
          </cell>
        </row>
        <row r="1954">
          <cell r="A1954" t="str">
            <v>S5107</v>
          </cell>
          <cell r="B1954" t="str">
            <v>Justyna</v>
          </cell>
          <cell r="C1954" t="str">
            <v>SOKOŁOWSKA</v>
          </cell>
          <cell r="D1954" t="str">
            <v>UKS 70 Płock</v>
          </cell>
          <cell r="E1954">
            <v>35692</v>
          </cell>
        </row>
        <row r="1955">
          <cell r="A1955" t="str">
            <v>S5116</v>
          </cell>
          <cell r="B1955" t="str">
            <v>Ada</v>
          </cell>
          <cell r="C1955" t="str">
            <v>SOBIECKA</v>
          </cell>
          <cell r="D1955" t="str">
            <v>KS Hubertus Zalesie Górne</v>
          </cell>
          <cell r="E1955">
            <v>36681</v>
          </cell>
        </row>
        <row r="1956">
          <cell r="A1956" t="str">
            <v>S5124</v>
          </cell>
          <cell r="B1956" t="str">
            <v>Oliwia</v>
          </cell>
          <cell r="C1956" t="str">
            <v>SŁOWIKOWSKA</v>
          </cell>
          <cell r="D1956" t="str">
            <v>UKS 70 Płock</v>
          </cell>
          <cell r="E1956">
            <v>36071</v>
          </cell>
        </row>
        <row r="1957">
          <cell r="A1957" t="str">
            <v>S5131</v>
          </cell>
          <cell r="B1957" t="str">
            <v>Julia</v>
          </cell>
          <cell r="C1957" t="str">
            <v>SULKA</v>
          </cell>
          <cell r="D1957" t="str">
            <v>UKS Bursztyn Gdańsk</v>
          </cell>
          <cell r="E1957">
            <v>37341</v>
          </cell>
        </row>
        <row r="1958">
          <cell r="A1958" t="str">
            <v>S5141</v>
          </cell>
          <cell r="B1958" t="str">
            <v>Marek</v>
          </cell>
          <cell r="C1958" t="str">
            <v>SĘCZEK</v>
          </cell>
          <cell r="D1958" t="str">
            <v>----</v>
          </cell>
          <cell r="E1958">
            <v>24698</v>
          </cell>
        </row>
        <row r="1959">
          <cell r="A1959" t="str">
            <v>S5147</v>
          </cell>
          <cell r="B1959" t="str">
            <v>Amelia</v>
          </cell>
          <cell r="C1959" t="str">
            <v>STRZEMIECZNA</v>
          </cell>
          <cell r="D1959" t="str">
            <v>KSR Wolant Łódź</v>
          </cell>
          <cell r="E1959">
            <v>37357</v>
          </cell>
        </row>
        <row r="1960">
          <cell r="A1960" t="str">
            <v>S5154</v>
          </cell>
          <cell r="B1960" t="str">
            <v>Michał</v>
          </cell>
          <cell r="C1960" t="str">
            <v>SUSKI</v>
          </cell>
          <cell r="D1960" t="str">
            <v>----</v>
          </cell>
          <cell r="E1960">
            <v>28265</v>
          </cell>
        </row>
        <row r="1961">
          <cell r="A1961" t="str">
            <v>S5167</v>
          </cell>
          <cell r="B1961" t="str">
            <v>Roksana</v>
          </cell>
          <cell r="C1961" t="str">
            <v>STOKOWSKA</v>
          </cell>
          <cell r="D1961" t="str">
            <v>UTS Akro-Bad Warszawa</v>
          </cell>
          <cell r="E1961">
            <v>36472</v>
          </cell>
        </row>
        <row r="1962">
          <cell r="A1962" t="str">
            <v>S5177</v>
          </cell>
          <cell r="B1962" t="str">
            <v>Zbigniew</v>
          </cell>
          <cell r="C1962" t="str">
            <v>SOWIŃSKI</v>
          </cell>
          <cell r="D1962" t="str">
            <v>----</v>
          </cell>
          <cell r="E1962">
            <v>19620</v>
          </cell>
        </row>
        <row r="1963">
          <cell r="A1963" t="str">
            <v>S5179</v>
          </cell>
          <cell r="B1963" t="str">
            <v>Mateusz</v>
          </cell>
          <cell r="C1963" t="str">
            <v>SZCZEPANOWSKI</v>
          </cell>
          <cell r="D1963" t="str">
            <v>KS Wesoła Warszawa</v>
          </cell>
          <cell r="E1963">
            <v>36412</v>
          </cell>
        </row>
        <row r="1964">
          <cell r="A1964" t="str">
            <v>S5188</v>
          </cell>
          <cell r="B1964" t="str">
            <v>Kamil</v>
          </cell>
          <cell r="C1964" t="str">
            <v>SOBCZUK</v>
          </cell>
          <cell r="D1964" t="str">
            <v>UKS Kiko Zamość</v>
          </cell>
          <cell r="E1964">
            <v>36568</v>
          </cell>
        </row>
        <row r="1965">
          <cell r="A1965" t="str">
            <v>S5194</v>
          </cell>
          <cell r="B1965" t="str">
            <v>Wiktoria</v>
          </cell>
          <cell r="C1965" t="str">
            <v>SAMBORSKA</v>
          </cell>
          <cell r="D1965" t="str">
            <v>UKS Kiko Zamość</v>
          </cell>
          <cell r="E1965">
            <v>36592</v>
          </cell>
        </row>
        <row r="1966">
          <cell r="A1966" t="str">
            <v>S5198</v>
          </cell>
          <cell r="B1966" t="str">
            <v>Katarzyna</v>
          </cell>
          <cell r="C1966" t="str">
            <v>SENDEREK</v>
          </cell>
          <cell r="D1966" t="str">
            <v>UKS Kiko Zamość</v>
          </cell>
          <cell r="E1966">
            <v>36858</v>
          </cell>
        </row>
        <row r="1967">
          <cell r="A1967" t="str">
            <v>S5200</v>
          </cell>
          <cell r="B1967" t="str">
            <v>Dominika</v>
          </cell>
          <cell r="C1967" t="str">
            <v>STĘPIEŃ</v>
          </cell>
          <cell r="D1967" t="str">
            <v>----</v>
          </cell>
          <cell r="E1967">
            <v>37270</v>
          </cell>
        </row>
        <row r="1968">
          <cell r="A1968" t="str">
            <v>S5201</v>
          </cell>
          <cell r="B1968" t="str">
            <v>Agata</v>
          </cell>
          <cell r="C1968" t="str">
            <v>SZCZEPANIAK</v>
          </cell>
          <cell r="D1968" t="str">
            <v>UKS Siódemka Świebodzin</v>
          </cell>
          <cell r="E1968">
            <v>37259</v>
          </cell>
        </row>
        <row r="1969">
          <cell r="A1969" t="str">
            <v>S5203</v>
          </cell>
          <cell r="B1969" t="str">
            <v>Tomasz</v>
          </cell>
          <cell r="C1969" t="str">
            <v>SOBOLEWSKI</v>
          </cell>
          <cell r="D1969" t="str">
            <v>UKS Kiko Zamość</v>
          </cell>
          <cell r="E1969">
            <v>36830</v>
          </cell>
        </row>
        <row r="1970">
          <cell r="A1970" t="str">
            <v>S5215</v>
          </cell>
          <cell r="B1970" t="str">
            <v>Natalia</v>
          </cell>
          <cell r="C1970" t="str">
            <v>SKROCKA</v>
          </cell>
          <cell r="D1970" t="str">
            <v>SKB Suwałki</v>
          </cell>
          <cell r="E1970">
            <v>37144</v>
          </cell>
        </row>
        <row r="1971">
          <cell r="A1971" t="str">
            <v>S5229</v>
          </cell>
          <cell r="B1971" t="str">
            <v>Joanna</v>
          </cell>
          <cell r="C1971" t="str">
            <v>SZERSZEŃ</v>
          </cell>
          <cell r="D1971" t="str">
            <v>UKS Orbitek Straszęcin</v>
          </cell>
          <cell r="E1971">
            <v>37645</v>
          </cell>
        </row>
        <row r="1972">
          <cell r="A1972" t="str">
            <v>S5234</v>
          </cell>
          <cell r="B1972" t="str">
            <v>Filip</v>
          </cell>
          <cell r="C1972" t="str">
            <v>SERAFIN</v>
          </cell>
          <cell r="D1972" t="str">
            <v>UKS Orbitek Straszęcin</v>
          </cell>
          <cell r="E1972">
            <v>37507</v>
          </cell>
        </row>
        <row r="1973">
          <cell r="A1973" t="str">
            <v>S5235</v>
          </cell>
          <cell r="B1973" t="str">
            <v>Wiktoria</v>
          </cell>
          <cell r="C1973" t="str">
            <v>SOWA</v>
          </cell>
          <cell r="D1973" t="str">
            <v>UKS Orbitek Straszęcin</v>
          </cell>
          <cell r="E1973">
            <v>36739</v>
          </cell>
        </row>
        <row r="1974">
          <cell r="A1974" t="str">
            <v>S5236</v>
          </cell>
          <cell r="B1974" t="str">
            <v>Anna</v>
          </cell>
          <cell r="C1974" t="str">
            <v>STASIOWSKA</v>
          </cell>
          <cell r="D1974" t="str">
            <v>UKS Orbitek Straszęcin</v>
          </cell>
          <cell r="E1974">
            <v>36924</v>
          </cell>
        </row>
        <row r="1975">
          <cell r="A1975" t="str">
            <v>S5237</v>
          </cell>
          <cell r="B1975" t="str">
            <v>Wiktor</v>
          </cell>
          <cell r="C1975" t="str">
            <v>SERAFIN</v>
          </cell>
          <cell r="D1975" t="str">
            <v>UKS Orbitek Straszęcin</v>
          </cell>
          <cell r="E1975">
            <v>36956</v>
          </cell>
        </row>
        <row r="1976">
          <cell r="A1976" t="str">
            <v>S5243</v>
          </cell>
          <cell r="B1976" t="str">
            <v>Wojciech</v>
          </cell>
          <cell r="C1976" t="str">
            <v>SKOREK</v>
          </cell>
          <cell r="D1976" t="str">
            <v>UKS Ostrówek</v>
          </cell>
          <cell r="E1976">
            <v>31858</v>
          </cell>
        </row>
        <row r="1977">
          <cell r="A1977" t="str">
            <v>S5250</v>
          </cell>
          <cell r="B1977" t="str">
            <v>Weronika</v>
          </cell>
          <cell r="C1977" t="str">
            <v>SASKOWSKA</v>
          </cell>
          <cell r="D1977" t="str">
            <v>LUKS Krokus Góralice</v>
          </cell>
          <cell r="E1977">
            <v>36630</v>
          </cell>
        </row>
        <row r="1978">
          <cell r="A1978" t="str">
            <v>S5261</v>
          </cell>
          <cell r="B1978" t="str">
            <v>Jakub</v>
          </cell>
          <cell r="C1978" t="str">
            <v>SUSZYŃSKI</v>
          </cell>
          <cell r="D1978" t="str">
            <v>MKS Stal Nowa Dęba</v>
          </cell>
          <cell r="E1978">
            <v>37582</v>
          </cell>
        </row>
        <row r="1979">
          <cell r="A1979" t="str">
            <v>S5272</v>
          </cell>
          <cell r="B1979" t="str">
            <v>Julia</v>
          </cell>
          <cell r="C1979" t="str">
            <v>SIEKLICKA</v>
          </cell>
          <cell r="D1979" t="str">
            <v>UKS Badminton Stare Babice</v>
          </cell>
          <cell r="E1979">
            <v>37781</v>
          </cell>
        </row>
        <row r="1980">
          <cell r="A1980" t="str">
            <v>S5311</v>
          </cell>
          <cell r="B1980" t="str">
            <v>Krystian</v>
          </cell>
          <cell r="C1980" t="str">
            <v>SZYSZKA</v>
          </cell>
          <cell r="D1980" t="str">
            <v>MMKS Gdańsk</v>
          </cell>
          <cell r="E1980">
            <v>36510</v>
          </cell>
        </row>
        <row r="1981">
          <cell r="A1981" t="str">
            <v>S5313</v>
          </cell>
          <cell r="B1981" t="str">
            <v>Anna</v>
          </cell>
          <cell r="C1981" t="str">
            <v>SANOCKA</v>
          </cell>
          <cell r="D1981" t="str">
            <v>UKS Arka Umieszcz</v>
          </cell>
          <cell r="E1981">
            <v>36361</v>
          </cell>
        </row>
        <row r="1982">
          <cell r="A1982" t="str">
            <v>S5330</v>
          </cell>
          <cell r="B1982" t="str">
            <v>Kacper</v>
          </cell>
          <cell r="C1982" t="str">
            <v>SZULIŃSKI</v>
          </cell>
          <cell r="D1982" t="str">
            <v>UKS 70 Płock</v>
          </cell>
          <cell r="E1982">
            <v>37949</v>
          </cell>
        </row>
        <row r="1983">
          <cell r="A1983" t="str">
            <v>S5332</v>
          </cell>
          <cell r="B1983" t="str">
            <v>Mateusz</v>
          </cell>
          <cell r="C1983" t="str">
            <v>SPŁAWIŃSKI</v>
          </cell>
          <cell r="D1983" t="str">
            <v>UMKS Dubiecko</v>
          </cell>
          <cell r="E1983">
            <v>37684</v>
          </cell>
        </row>
        <row r="1984">
          <cell r="A1984" t="str">
            <v>S5334</v>
          </cell>
          <cell r="B1984" t="str">
            <v>Sara</v>
          </cell>
          <cell r="C1984" t="str">
            <v>SZYBIAK</v>
          </cell>
          <cell r="D1984" t="str">
            <v>UMKS Dubiecko</v>
          </cell>
          <cell r="E1984">
            <v>37021</v>
          </cell>
        </row>
        <row r="1985">
          <cell r="A1985" t="str">
            <v>S5339</v>
          </cell>
          <cell r="B1985" t="str">
            <v>Bartosz</v>
          </cell>
          <cell r="C1985" t="str">
            <v>SZYMAJDA</v>
          </cell>
          <cell r="D1985" t="str">
            <v>UKS 2 Sobótka</v>
          </cell>
          <cell r="E1985">
            <v>36181</v>
          </cell>
        </row>
        <row r="1986">
          <cell r="A1986" t="str">
            <v>S5352</v>
          </cell>
          <cell r="B1986" t="str">
            <v>Jakub</v>
          </cell>
          <cell r="C1986" t="str">
            <v>SZPINDA</v>
          </cell>
          <cell r="D1986" t="str">
            <v>UKS Kiko Zamość</v>
          </cell>
          <cell r="E1986">
            <v>36928</v>
          </cell>
        </row>
        <row r="1987">
          <cell r="A1987" t="str">
            <v>S5356</v>
          </cell>
          <cell r="B1987" t="str">
            <v>Karina</v>
          </cell>
          <cell r="C1987" t="str">
            <v>SAWICKA</v>
          </cell>
          <cell r="D1987" t="str">
            <v>ULKS U-2 Lotka Bytów</v>
          </cell>
          <cell r="E1987">
            <v>37454</v>
          </cell>
        </row>
        <row r="1988">
          <cell r="A1988" t="str">
            <v>S5361</v>
          </cell>
          <cell r="B1988" t="str">
            <v>Hanna</v>
          </cell>
          <cell r="C1988" t="str">
            <v>SZEJN</v>
          </cell>
          <cell r="D1988" t="str">
            <v>KSR Wolant Łódź</v>
          </cell>
          <cell r="E1988">
            <v>36551</v>
          </cell>
        </row>
        <row r="1989">
          <cell r="A1989" t="str">
            <v>S5372</v>
          </cell>
          <cell r="B1989" t="str">
            <v>Jan</v>
          </cell>
          <cell r="C1989" t="str">
            <v>SIULKOWSKI</v>
          </cell>
          <cell r="D1989" t="str">
            <v>UKS Kiko Zamość</v>
          </cell>
          <cell r="E1989">
            <v>36246</v>
          </cell>
        </row>
        <row r="1990">
          <cell r="A1990" t="str">
            <v>S5380</v>
          </cell>
          <cell r="B1990" t="str">
            <v>Bartosz</v>
          </cell>
          <cell r="C1990" t="str">
            <v>SŁOMA</v>
          </cell>
          <cell r="D1990" t="str">
            <v>MKS Orlicz Suchedniów</v>
          </cell>
          <cell r="E1990">
            <v>36817</v>
          </cell>
        </row>
        <row r="1991">
          <cell r="A1991" t="str">
            <v>S5384</v>
          </cell>
          <cell r="B1991" t="str">
            <v>Piotr</v>
          </cell>
          <cell r="C1991" t="str">
            <v>STOBIECKI</v>
          </cell>
          <cell r="D1991" t="str">
            <v>MKS Orlicz Suchedniów</v>
          </cell>
          <cell r="E1991">
            <v>37053</v>
          </cell>
        </row>
        <row r="1992">
          <cell r="A1992" t="str">
            <v>S5389</v>
          </cell>
          <cell r="B1992" t="str">
            <v>Anna</v>
          </cell>
          <cell r="C1992" t="str">
            <v>SZEREMETA</v>
          </cell>
          <cell r="D1992" t="str">
            <v>KKS Warmia Olsztyn</v>
          </cell>
          <cell r="E1992">
            <v>37038</v>
          </cell>
        </row>
        <row r="1993">
          <cell r="A1993" t="str">
            <v>S5392</v>
          </cell>
          <cell r="B1993" t="str">
            <v>Klaudia</v>
          </cell>
          <cell r="C1993" t="str">
            <v>SZYKUŁA</v>
          </cell>
          <cell r="D1993" t="str">
            <v>UKS Kiko Zamość</v>
          </cell>
          <cell r="E1993">
            <v>36627</v>
          </cell>
        </row>
        <row r="1994">
          <cell r="A1994" t="str">
            <v>S5402</v>
          </cell>
          <cell r="B1994" t="str">
            <v>Piotr</v>
          </cell>
          <cell r="C1994" t="str">
            <v>SAWICKI</v>
          </cell>
          <cell r="D1994" t="str">
            <v>AZSWAT Warszawa</v>
          </cell>
          <cell r="E1994">
            <v>36895</v>
          </cell>
        </row>
        <row r="1995">
          <cell r="A1995" t="str">
            <v>S5442</v>
          </cell>
          <cell r="B1995" t="str">
            <v>Maciek</v>
          </cell>
          <cell r="C1995" t="str">
            <v>SUSKI</v>
          </cell>
          <cell r="D1995" t="str">
            <v>KKS Ruch Piotrków Tryb.</v>
          </cell>
          <cell r="E1995">
            <v>37258</v>
          </cell>
        </row>
        <row r="1996">
          <cell r="A1996" t="str">
            <v>S5448</v>
          </cell>
          <cell r="B1996" t="str">
            <v>Bartłomiej</v>
          </cell>
          <cell r="C1996" t="str">
            <v>SOKOŁOWSKI</v>
          </cell>
          <cell r="D1996" t="str">
            <v>KKS Warmia Olsztyn</v>
          </cell>
          <cell r="E1996">
            <v>37215</v>
          </cell>
        </row>
        <row r="1997">
          <cell r="A1997" t="str">
            <v>S5449</v>
          </cell>
          <cell r="B1997" t="str">
            <v>Adrianna</v>
          </cell>
          <cell r="C1997" t="str">
            <v>SZARANEK</v>
          </cell>
          <cell r="D1997" t="str">
            <v>UMKS Iskra Wolsztyn</v>
          </cell>
          <cell r="E1997">
            <v>36412</v>
          </cell>
        </row>
        <row r="1998">
          <cell r="A1998" t="str">
            <v>S5464</v>
          </cell>
          <cell r="B1998" t="str">
            <v>Karolina</v>
          </cell>
          <cell r="C1998" t="str">
            <v>SZYCA</v>
          </cell>
          <cell r="D1998" t="str">
            <v>MKB Lednik Miastko</v>
          </cell>
          <cell r="E1998">
            <v>36976</v>
          </cell>
        </row>
        <row r="1999">
          <cell r="A1999" t="str">
            <v>S5479</v>
          </cell>
          <cell r="B1999" t="str">
            <v>Aleksandra</v>
          </cell>
          <cell r="C1999" t="str">
            <v>SZYMAŃSKA</v>
          </cell>
          <cell r="D1999" t="str">
            <v>UKSB Milenium Warszawa</v>
          </cell>
          <cell r="E1999">
            <v>37481</v>
          </cell>
        </row>
        <row r="2000">
          <cell r="A2000" t="str">
            <v>S5484</v>
          </cell>
          <cell r="B2000" t="str">
            <v>Dominika</v>
          </cell>
          <cell r="C2000" t="str">
            <v>SIKORSKA</v>
          </cell>
          <cell r="D2000" t="str">
            <v>AZSOŚ Łódź</v>
          </cell>
          <cell r="E2000">
            <v>35206</v>
          </cell>
        </row>
        <row r="2001">
          <cell r="A2001" t="str">
            <v>S5495</v>
          </cell>
          <cell r="B2001" t="str">
            <v>Włodzimierz</v>
          </cell>
          <cell r="C2001" t="str">
            <v>SZWACKI</v>
          </cell>
          <cell r="D2001" t="str">
            <v>KB Vol-Trick Kępno</v>
          </cell>
          <cell r="E2001">
            <v>20672</v>
          </cell>
        </row>
        <row r="2002">
          <cell r="A2002" t="str">
            <v>S5499</v>
          </cell>
          <cell r="B2002" t="str">
            <v>Maksymilian</v>
          </cell>
          <cell r="C2002" t="str">
            <v>SZEWCZYK</v>
          </cell>
          <cell r="D2002" t="str">
            <v>ZKB Maced Polanów</v>
          </cell>
          <cell r="E2002">
            <v>37712</v>
          </cell>
        </row>
        <row r="2003">
          <cell r="A2003" t="str">
            <v>S5513</v>
          </cell>
          <cell r="B2003" t="str">
            <v>Jacek</v>
          </cell>
          <cell r="C2003" t="str">
            <v>SZUBERT</v>
          </cell>
          <cell r="D2003" t="str">
            <v>----</v>
          </cell>
          <cell r="E2003">
            <v>25178</v>
          </cell>
        </row>
        <row r="2004">
          <cell r="A2004" t="str">
            <v>S5520</v>
          </cell>
          <cell r="B2004" t="str">
            <v>Piotr</v>
          </cell>
          <cell r="C2004" t="str">
            <v>SADALSKI</v>
          </cell>
          <cell r="D2004" t="str">
            <v>UKS Orkan Przeźmierowo</v>
          </cell>
          <cell r="E2004">
            <v>37400</v>
          </cell>
        </row>
        <row r="2005">
          <cell r="A2005" t="str">
            <v>S5521</v>
          </cell>
          <cell r="B2005" t="str">
            <v>Małgorzata</v>
          </cell>
          <cell r="C2005" t="str">
            <v>STERNAL</v>
          </cell>
          <cell r="D2005" t="str">
            <v>UKS Orkan Przeźmierowo</v>
          </cell>
          <cell r="E2005">
            <v>36926</v>
          </cell>
        </row>
        <row r="2006">
          <cell r="A2006" t="str">
            <v>S5535</v>
          </cell>
          <cell r="B2006" t="str">
            <v>Natalia</v>
          </cell>
          <cell r="C2006" t="str">
            <v>SPASSÓWKA</v>
          </cell>
          <cell r="D2006" t="str">
            <v>SKB Suwałki</v>
          </cell>
          <cell r="E2006">
            <v>37353</v>
          </cell>
        </row>
        <row r="2007">
          <cell r="A2007" t="str">
            <v>S5541</v>
          </cell>
          <cell r="B2007" t="str">
            <v>Kamil</v>
          </cell>
          <cell r="C2007" t="str">
            <v>SOKOŁOWSKI</v>
          </cell>
          <cell r="D2007" t="str">
            <v>KS Masovia Płock</v>
          </cell>
          <cell r="E2007">
            <v>36330</v>
          </cell>
        </row>
        <row r="2008">
          <cell r="A2008" t="str">
            <v>S5542</v>
          </cell>
          <cell r="B2008" t="str">
            <v>Adrian</v>
          </cell>
          <cell r="C2008" t="str">
            <v>SMOLEŃ</v>
          </cell>
          <cell r="D2008" t="str">
            <v>----</v>
          </cell>
          <cell r="E2008">
            <v>36365</v>
          </cell>
        </row>
        <row r="2009">
          <cell r="A2009" t="str">
            <v>S5556</v>
          </cell>
          <cell r="B2009" t="str">
            <v>Łukasz</v>
          </cell>
          <cell r="C2009" t="str">
            <v>SZANTULA</v>
          </cell>
          <cell r="D2009" t="str">
            <v>UKSB Volant Mielec</v>
          </cell>
          <cell r="E2009">
            <v>37146</v>
          </cell>
        </row>
        <row r="2010">
          <cell r="A2010" t="str">
            <v>S5566</v>
          </cell>
          <cell r="B2010" t="str">
            <v>Jerzy</v>
          </cell>
          <cell r="C2010" t="str">
            <v>SZAŁAPSKI</v>
          </cell>
          <cell r="D2010" t="str">
            <v>----</v>
          </cell>
          <cell r="E2010">
            <v>25625</v>
          </cell>
        </row>
        <row r="2011">
          <cell r="A2011" t="str">
            <v>S5567</v>
          </cell>
          <cell r="B2011" t="str">
            <v>Mikołaj</v>
          </cell>
          <cell r="C2011" t="str">
            <v>STRAŻ</v>
          </cell>
          <cell r="D2011" t="str">
            <v>UKSB Volant Mielec</v>
          </cell>
          <cell r="E2011">
            <v>37087</v>
          </cell>
        </row>
        <row r="2012">
          <cell r="A2012" t="str">
            <v>S5573</v>
          </cell>
          <cell r="B2012" t="str">
            <v>Jakub</v>
          </cell>
          <cell r="C2012" t="str">
            <v>SULEJ</v>
          </cell>
          <cell r="D2012" t="str">
            <v>PMKS Chrobry Piotrowice</v>
          </cell>
          <cell r="E2012">
            <v>37148</v>
          </cell>
        </row>
        <row r="2013">
          <cell r="A2013" t="str">
            <v>S5574</v>
          </cell>
          <cell r="B2013" t="str">
            <v>Michał</v>
          </cell>
          <cell r="C2013" t="str">
            <v>SZYMCZYK</v>
          </cell>
          <cell r="D2013" t="str">
            <v>PMKS Chrobry Piotrowice</v>
          </cell>
          <cell r="E2013">
            <v>37161</v>
          </cell>
        </row>
        <row r="2014">
          <cell r="A2014" t="str">
            <v>S5594</v>
          </cell>
          <cell r="B2014" t="str">
            <v>Piotr</v>
          </cell>
          <cell r="C2014" t="str">
            <v>SURMACZ</v>
          </cell>
          <cell r="D2014" t="str">
            <v>LUKS Krokus Góralice</v>
          </cell>
          <cell r="E2014">
            <v>37243</v>
          </cell>
        </row>
        <row r="2015">
          <cell r="A2015" t="str">
            <v>S5604</v>
          </cell>
          <cell r="B2015" t="str">
            <v>Szymon</v>
          </cell>
          <cell r="C2015" t="str">
            <v>SNARSKI</v>
          </cell>
          <cell r="D2015" t="str">
            <v>UKS Hubal Białystok</v>
          </cell>
          <cell r="E2015">
            <v>37261</v>
          </cell>
        </row>
        <row r="2016">
          <cell r="A2016" t="str">
            <v>S5609</v>
          </cell>
          <cell r="B2016" t="str">
            <v>Mateusz</v>
          </cell>
          <cell r="C2016" t="str">
            <v>SOKOŁOWSKI</v>
          </cell>
          <cell r="D2016" t="str">
            <v>SKB Suwałki</v>
          </cell>
          <cell r="E2016">
            <v>36808</v>
          </cell>
        </row>
        <row r="2017">
          <cell r="A2017" t="str">
            <v>S5623</v>
          </cell>
          <cell r="B2017" t="str">
            <v>Weronika</v>
          </cell>
          <cell r="C2017" t="str">
            <v>SZEMPLIŃSKA</v>
          </cell>
          <cell r="D2017" t="str">
            <v>UKS Badminton Stare Babice</v>
          </cell>
          <cell r="E2017">
            <v>37707</v>
          </cell>
        </row>
        <row r="2018">
          <cell r="A2018" t="str">
            <v>S5627</v>
          </cell>
          <cell r="B2018" t="str">
            <v>Piotr</v>
          </cell>
          <cell r="C2018" t="str">
            <v>SIERZPUTOWSKI</v>
          </cell>
          <cell r="D2018" t="str">
            <v>ULKS U-2 Lotka Bytów</v>
          </cell>
          <cell r="E2018">
            <v>37383</v>
          </cell>
        </row>
        <row r="2019">
          <cell r="A2019" t="str">
            <v>S5630</v>
          </cell>
          <cell r="B2019" t="str">
            <v>Martyna</v>
          </cell>
          <cell r="C2019" t="str">
            <v>SZKLARCZYK</v>
          </cell>
          <cell r="D2019" t="str">
            <v>UKS Jagiellonka Medyka</v>
          </cell>
          <cell r="E2019">
            <v>35872</v>
          </cell>
        </row>
        <row r="2020">
          <cell r="A2020" t="str">
            <v>S5634</v>
          </cell>
          <cell r="B2020" t="str">
            <v>Dawid</v>
          </cell>
          <cell r="C2020" t="str">
            <v>SROCZYŃSKI</v>
          </cell>
          <cell r="D2020" t="str">
            <v>----</v>
          </cell>
          <cell r="E2020">
            <v>36591</v>
          </cell>
        </row>
        <row r="2021">
          <cell r="A2021" t="str">
            <v>S5643</v>
          </cell>
          <cell r="B2021" t="str">
            <v>Dawid</v>
          </cell>
          <cell r="C2021" t="str">
            <v>STACHNIK</v>
          </cell>
          <cell r="D2021" t="str">
            <v>UKS Sokół Ropczyce</v>
          </cell>
          <cell r="E2021">
            <v>36959</v>
          </cell>
        </row>
        <row r="2022">
          <cell r="A2022" t="str">
            <v>S5648</v>
          </cell>
          <cell r="B2022" t="str">
            <v>Julia</v>
          </cell>
          <cell r="C2022" t="str">
            <v>SIRY</v>
          </cell>
          <cell r="D2022" t="str">
            <v>UKSB Volant Mielec</v>
          </cell>
          <cell r="E2022">
            <v>37143</v>
          </cell>
        </row>
        <row r="2023">
          <cell r="A2023" t="str">
            <v>S5666</v>
          </cell>
          <cell r="B2023" t="str">
            <v>Kacper</v>
          </cell>
          <cell r="C2023" t="str">
            <v>SERAFIN</v>
          </cell>
          <cell r="D2023" t="str">
            <v>UKS Jagiellonka Medyka</v>
          </cell>
          <cell r="E2023">
            <v>37590</v>
          </cell>
        </row>
        <row r="2024">
          <cell r="A2024" t="str">
            <v>S5684</v>
          </cell>
          <cell r="B2024" t="str">
            <v>Wiktoria</v>
          </cell>
          <cell r="C2024" t="str">
            <v>SASKOWSKA</v>
          </cell>
          <cell r="D2024" t="str">
            <v>LUKS Krokus Góralice</v>
          </cell>
          <cell r="E2024">
            <v>37471</v>
          </cell>
        </row>
        <row r="2025">
          <cell r="A2025" t="str">
            <v>S5688</v>
          </cell>
          <cell r="B2025" t="str">
            <v>Liwia</v>
          </cell>
          <cell r="C2025" t="str">
            <v>SZATKOWSKA</v>
          </cell>
          <cell r="D2025" t="str">
            <v>UKS Smecz Bogatynia</v>
          </cell>
          <cell r="E2025">
            <v>36978</v>
          </cell>
        </row>
        <row r="2026">
          <cell r="A2026" t="str">
            <v>S5693</v>
          </cell>
          <cell r="B2026" t="str">
            <v>Paweł</v>
          </cell>
          <cell r="C2026" t="str">
            <v>SPUSTEK</v>
          </cell>
          <cell r="D2026" t="str">
            <v>UKS Kiko Zamość</v>
          </cell>
          <cell r="E2026">
            <v>36656</v>
          </cell>
        </row>
        <row r="2027">
          <cell r="A2027" t="str">
            <v>S5694</v>
          </cell>
          <cell r="B2027" t="str">
            <v>Borys</v>
          </cell>
          <cell r="C2027" t="str">
            <v>SIKORSKI</v>
          </cell>
          <cell r="D2027" t="str">
            <v>UKS 2 Sobótka</v>
          </cell>
          <cell r="E2027">
            <v>37950</v>
          </cell>
        </row>
        <row r="2028">
          <cell r="A2028" t="str">
            <v>S5697</v>
          </cell>
          <cell r="B2028" t="str">
            <v>Kuba</v>
          </cell>
          <cell r="C2028" t="str">
            <v>SITEK</v>
          </cell>
          <cell r="D2028" t="str">
            <v>----</v>
          </cell>
          <cell r="E2028">
            <v>37523</v>
          </cell>
        </row>
        <row r="2029">
          <cell r="A2029" t="str">
            <v>S5702</v>
          </cell>
          <cell r="B2029" t="str">
            <v>Paulina</v>
          </cell>
          <cell r="C2029" t="str">
            <v>SKAZA</v>
          </cell>
          <cell r="D2029" t="str">
            <v>UKSB Volant Mielec</v>
          </cell>
          <cell r="E2029">
            <v>36622</v>
          </cell>
        </row>
        <row r="2030">
          <cell r="A2030" t="str">
            <v>S5705</v>
          </cell>
          <cell r="B2030" t="str">
            <v>Natalia</v>
          </cell>
          <cell r="C2030" t="str">
            <v>STASZKIEWICZ</v>
          </cell>
          <cell r="D2030" t="str">
            <v>ULKS U-2 Lotka Bytów</v>
          </cell>
          <cell r="E2030">
            <v>37340</v>
          </cell>
        </row>
        <row r="2031">
          <cell r="A2031" t="str">
            <v>S5724</v>
          </cell>
          <cell r="B2031" t="str">
            <v>Ryszard</v>
          </cell>
          <cell r="C2031" t="str">
            <v>STARUCH</v>
          </cell>
          <cell r="D2031" t="str">
            <v>SLKS Tramp Orneta</v>
          </cell>
          <cell r="E2031">
            <v>36421</v>
          </cell>
        </row>
        <row r="2032">
          <cell r="A2032" t="str">
            <v>S5725</v>
          </cell>
          <cell r="B2032" t="str">
            <v>Piotr</v>
          </cell>
          <cell r="C2032" t="str">
            <v>SKORUPIŃSKI</v>
          </cell>
          <cell r="D2032" t="str">
            <v>UMKS Iskra Wolsztyn</v>
          </cell>
          <cell r="E2032">
            <v>36131</v>
          </cell>
        </row>
        <row r="2033">
          <cell r="A2033" t="str">
            <v>S5732</v>
          </cell>
          <cell r="B2033" t="str">
            <v>Yevgen</v>
          </cell>
          <cell r="C2033" t="str">
            <v>SYRYANYY</v>
          </cell>
          <cell r="D2033" t="str">
            <v>----</v>
          </cell>
          <cell r="E2033">
            <v>29321</v>
          </cell>
        </row>
        <row r="2034">
          <cell r="A2034" t="str">
            <v>S5749</v>
          </cell>
          <cell r="B2034" t="str">
            <v>Julia</v>
          </cell>
          <cell r="C2034" t="str">
            <v>STERNIK</v>
          </cell>
          <cell r="D2034" t="str">
            <v>UKS Kiko Zamość</v>
          </cell>
          <cell r="E2034">
            <v>37379</v>
          </cell>
        </row>
        <row r="2035">
          <cell r="A2035" t="str">
            <v>S5750</v>
          </cell>
          <cell r="B2035" t="str">
            <v>Julia</v>
          </cell>
          <cell r="C2035" t="str">
            <v>SZCZEPAŃSKA</v>
          </cell>
          <cell r="D2035" t="str">
            <v>UKS Kiko Zamość</v>
          </cell>
          <cell r="E2035">
            <v>37309</v>
          </cell>
        </row>
        <row r="2036">
          <cell r="A2036" t="str">
            <v>S5761</v>
          </cell>
          <cell r="B2036" t="str">
            <v>Dominik</v>
          </cell>
          <cell r="C2036" t="str">
            <v>SZYDA</v>
          </cell>
          <cell r="D2036" t="str">
            <v>UKS Junior Wrzosowa</v>
          </cell>
          <cell r="E2036">
            <v>37533</v>
          </cell>
        </row>
        <row r="2037">
          <cell r="A2037" t="str">
            <v>S5762</v>
          </cell>
          <cell r="B2037" t="str">
            <v>Patryk</v>
          </cell>
          <cell r="C2037" t="str">
            <v>SZYDA</v>
          </cell>
          <cell r="D2037" t="str">
            <v>UKS Junior Wrzosowa</v>
          </cell>
          <cell r="E2037">
            <v>36575</v>
          </cell>
        </row>
        <row r="2038">
          <cell r="A2038" t="str">
            <v>S5772</v>
          </cell>
          <cell r="B2038" t="str">
            <v>Jakub</v>
          </cell>
          <cell r="C2038" t="str">
            <v>SMOLAK</v>
          </cell>
          <cell r="D2038" t="str">
            <v>UKS Kiko Zamość</v>
          </cell>
          <cell r="E2038">
            <v>37371</v>
          </cell>
        </row>
        <row r="2039">
          <cell r="A2039" t="str">
            <v>S5773</v>
          </cell>
          <cell r="B2039" t="str">
            <v>Jakub</v>
          </cell>
          <cell r="C2039" t="str">
            <v>SZUMOWSKI</v>
          </cell>
          <cell r="D2039" t="str">
            <v>UKS Kiko Zamość</v>
          </cell>
          <cell r="E2039">
            <v>37613</v>
          </cell>
        </row>
        <row r="2040">
          <cell r="A2040" t="str">
            <v>S5781</v>
          </cell>
          <cell r="B2040" t="str">
            <v>Aleksandra</v>
          </cell>
          <cell r="C2040" t="str">
            <v>SZELA</v>
          </cell>
          <cell r="D2040" t="str">
            <v>UKS Orbitek Straszęcin</v>
          </cell>
          <cell r="E2040">
            <v>37470</v>
          </cell>
        </row>
        <row r="2041">
          <cell r="A2041" t="str">
            <v>S5789</v>
          </cell>
          <cell r="B2041" t="str">
            <v>Wiktoria</v>
          </cell>
          <cell r="C2041" t="str">
            <v>SŁOTA</v>
          </cell>
          <cell r="D2041" t="str">
            <v>UKS Orbitek Straszęcin</v>
          </cell>
          <cell r="E2041">
            <v>37845</v>
          </cell>
        </row>
        <row r="2042">
          <cell r="A2042" t="str">
            <v>S5790</v>
          </cell>
          <cell r="B2042" t="str">
            <v>Piotr</v>
          </cell>
          <cell r="C2042" t="str">
            <v>STANISZ</v>
          </cell>
          <cell r="D2042" t="str">
            <v>UKS Sokół Ropczyce</v>
          </cell>
          <cell r="E2042">
            <v>37025</v>
          </cell>
        </row>
        <row r="2043">
          <cell r="A2043" t="str">
            <v>S5800</v>
          </cell>
          <cell r="B2043" t="str">
            <v>Uladzislau</v>
          </cell>
          <cell r="C2043" t="str">
            <v>SAVELYEU</v>
          </cell>
          <cell r="D2043" t="str">
            <v>----</v>
          </cell>
          <cell r="E2043">
            <v>34345</v>
          </cell>
        </row>
        <row r="2044">
          <cell r="A2044" t="str">
            <v>S5810</v>
          </cell>
          <cell r="B2044" t="str">
            <v>Piotr</v>
          </cell>
          <cell r="C2044" t="str">
            <v>SZAFRAŃSKI</v>
          </cell>
          <cell r="D2044" t="str">
            <v>UKS Korona Pabianice</v>
          </cell>
          <cell r="E2044">
            <v>21718</v>
          </cell>
        </row>
        <row r="2045">
          <cell r="A2045" t="str">
            <v>S5832</v>
          </cell>
          <cell r="B2045" t="str">
            <v>Mikołaj</v>
          </cell>
          <cell r="C2045" t="str">
            <v>SZYMANOWSKI</v>
          </cell>
          <cell r="D2045" t="str">
            <v>----</v>
          </cell>
          <cell r="E2045">
            <v>37952</v>
          </cell>
        </row>
        <row r="2046">
          <cell r="A2046" t="str">
            <v>S5862</v>
          </cell>
          <cell r="B2046" t="str">
            <v>Gabriela</v>
          </cell>
          <cell r="C2046" t="str">
            <v>SOKOŁOWSKA</v>
          </cell>
          <cell r="D2046" t="str">
            <v>KS Chojnik Jelenia Góra</v>
          </cell>
          <cell r="E2046">
            <v>37298</v>
          </cell>
        </row>
        <row r="2047">
          <cell r="A2047" t="str">
            <v>Ś0634</v>
          </cell>
          <cell r="B2047" t="str">
            <v>Małgorzata</v>
          </cell>
          <cell r="C2047" t="str">
            <v>ŚREDNICKA</v>
          </cell>
          <cell r="D2047" t="str">
            <v>----</v>
          </cell>
          <cell r="E2047">
            <v>28355</v>
          </cell>
        </row>
        <row r="2048">
          <cell r="A2048" t="str">
            <v>Ś1402</v>
          </cell>
          <cell r="B2048" t="str">
            <v>Agata</v>
          </cell>
          <cell r="C2048" t="str">
            <v>ŚWIST</v>
          </cell>
          <cell r="D2048" t="str">
            <v>UKS Kiko Zamość</v>
          </cell>
          <cell r="E2048">
            <v>32510</v>
          </cell>
        </row>
        <row r="2049">
          <cell r="A2049" t="str">
            <v>Ś2361</v>
          </cell>
          <cell r="B2049" t="str">
            <v>Michał</v>
          </cell>
          <cell r="C2049" t="str">
            <v>ŚMIŁOWSKI</v>
          </cell>
          <cell r="D2049" t="str">
            <v>UKS Hubal Białystok</v>
          </cell>
          <cell r="E2049">
            <v>34311</v>
          </cell>
        </row>
        <row r="2050">
          <cell r="A2050" t="str">
            <v>Ś2592</v>
          </cell>
          <cell r="B2050" t="str">
            <v>Mateusz</v>
          </cell>
          <cell r="C2050" t="str">
            <v>ŚWIERCZYŃSKI</v>
          </cell>
          <cell r="D2050" t="str">
            <v>UKS Orkan Przeźmierowo</v>
          </cell>
          <cell r="E2050">
            <v>34763</v>
          </cell>
        </row>
        <row r="2051">
          <cell r="A2051" t="str">
            <v>Ś2657</v>
          </cell>
          <cell r="B2051" t="str">
            <v>Michał</v>
          </cell>
          <cell r="C2051" t="str">
            <v>ŚLIŻEWSKI</v>
          </cell>
          <cell r="D2051" t="str">
            <v>MLKS Solec Kuj.</v>
          </cell>
          <cell r="E2051">
            <v>33626</v>
          </cell>
        </row>
        <row r="2052">
          <cell r="A2052" t="str">
            <v>Ś3163</v>
          </cell>
          <cell r="B2052" t="str">
            <v>Paweł</v>
          </cell>
          <cell r="C2052" t="str">
            <v>ŚMIŁOWSKI</v>
          </cell>
          <cell r="D2052" t="str">
            <v>UKS Hubal Białystok</v>
          </cell>
          <cell r="E2052">
            <v>36033</v>
          </cell>
        </row>
        <row r="2053">
          <cell r="A2053" t="str">
            <v>Ś3199</v>
          </cell>
          <cell r="B2053" t="str">
            <v>Anna</v>
          </cell>
          <cell r="C2053" t="str">
            <v>ŚLUSARCZYK</v>
          </cell>
          <cell r="D2053" t="str">
            <v>SKB Piast Słupsk</v>
          </cell>
          <cell r="E2053">
            <v>35736</v>
          </cell>
        </row>
        <row r="2054">
          <cell r="A2054" t="str">
            <v>Ś3664</v>
          </cell>
          <cell r="B2054" t="str">
            <v>Gabriela</v>
          </cell>
          <cell r="C2054" t="str">
            <v>ŚLISZ</v>
          </cell>
          <cell r="D2054" t="str">
            <v>UKS Orbitek Straszęcin</v>
          </cell>
          <cell r="E2054">
            <v>35296</v>
          </cell>
        </row>
        <row r="2055">
          <cell r="A2055" t="str">
            <v>Ś3722</v>
          </cell>
          <cell r="B2055" t="str">
            <v>Agnieszka</v>
          </cell>
          <cell r="C2055" t="str">
            <v>ŚWIETLIK</v>
          </cell>
          <cell r="D2055" t="str">
            <v>ŚKB Harcownik Warszawa</v>
          </cell>
          <cell r="E2055">
            <v>35742</v>
          </cell>
        </row>
        <row r="2056">
          <cell r="A2056" t="str">
            <v>Ś3779</v>
          </cell>
          <cell r="B2056" t="str">
            <v>Magdalena</v>
          </cell>
          <cell r="C2056" t="str">
            <v>ŚWIERCZYŃSKA</v>
          </cell>
          <cell r="D2056" t="str">
            <v>UKS Orkan Przeźmierowo</v>
          </cell>
          <cell r="E2056">
            <v>35889</v>
          </cell>
        </row>
        <row r="2057">
          <cell r="A2057" t="str">
            <v>Ś3865</v>
          </cell>
          <cell r="B2057" t="str">
            <v>Ernest</v>
          </cell>
          <cell r="C2057" t="str">
            <v>ŚCIPIEŃ</v>
          </cell>
          <cell r="D2057" t="str">
            <v>MKS Stal Nowa Dęba</v>
          </cell>
          <cell r="E2057">
            <v>35445</v>
          </cell>
        </row>
        <row r="2058">
          <cell r="A2058" t="str">
            <v>Ś4031</v>
          </cell>
          <cell r="B2058" t="str">
            <v>Wiktoria</v>
          </cell>
          <cell r="C2058" t="str">
            <v>ŚLUSARCZYK</v>
          </cell>
          <cell r="D2058" t="str">
            <v>MKS Orlicz Suchedniów</v>
          </cell>
          <cell r="E2058">
            <v>36119</v>
          </cell>
        </row>
        <row r="2059">
          <cell r="A2059" t="str">
            <v>Ś4458</v>
          </cell>
          <cell r="B2059" t="str">
            <v>Mateusz</v>
          </cell>
          <cell r="C2059" t="str">
            <v>ŚLUSARCZYK</v>
          </cell>
          <cell r="D2059" t="str">
            <v>MKS Orlicz Suchedniów</v>
          </cell>
          <cell r="E2059">
            <v>36735</v>
          </cell>
        </row>
        <row r="2060">
          <cell r="A2060" t="str">
            <v>Ś4462</v>
          </cell>
          <cell r="B2060" t="str">
            <v>Michał</v>
          </cell>
          <cell r="C2060" t="str">
            <v>ŚLUSARCZYK</v>
          </cell>
          <cell r="D2060" t="str">
            <v>MKS Orlicz Suchedniów</v>
          </cell>
          <cell r="E2060">
            <v>36176</v>
          </cell>
        </row>
        <row r="2061">
          <cell r="A2061" t="str">
            <v>Ś4470</v>
          </cell>
          <cell r="B2061" t="str">
            <v>Aleksandra</v>
          </cell>
          <cell r="C2061" t="str">
            <v>ŚWIĄTEK</v>
          </cell>
          <cell r="D2061" t="str">
            <v>UKS 70 Płock</v>
          </cell>
          <cell r="E2061">
            <v>36383</v>
          </cell>
        </row>
        <row r="2062">
          <cell r="A2062" t="str">
            <v>Ś4562</v>
          </cell>
          <cell r="B2062" t="str">
            <v>Daniel</v>
          </cell>
          <cell r="C2062" t="str">
            <v>ŚMIAŁECKI</v>
          </cell>
          <cell r="D2062" t="str">
            <v>UKS 70 Płock</v>
          </cell>
          <cell r="E2062">
            <v>34947</v>
          </cell>
        </row>
        <row r="2063">
          <cell r="A2063" t="str">
            <v>Ś4906</v>
          </cell>
          <cell r="B2063" t="str">
            <v>Karol</v>
          </cell>
          <cell r="C2063" t="str">
            <v>ŚLEPECKI</v>
          </cell>
          <cell r="D2063" t="str">
            <v>LKS Technik Głubczyce</v>
          </cell>
          <cell r="E2063">
            <v>36704</v>
          </cell>
        </row>
        <row r="2064">
          <cell r="A2064" t="str">
            <v>Ś4963</v>
          </cell>
          <cell r="B2064" t="str">
            <v>Anna</v>
          </cell>
          <cell r="C2064" t="str">
            <v>ŚWITAŁA</v>
          </cell>
          <cell r="D2064" t="str">
            <v>UKS Iskra Babimost</v>
          </cell>
          <cell r="E2064">
            <v>36384</v>
          </cell>
        </row>
        <row r="2065">
          <cell r="A2065" t="str">
            <v>Ś4988</v>
          </cell>
          <cell r="B2065" t="str">
            <v>Robert</v>
          </cell>
          <cell r="C2065" t="str">
            <v>ŚMIERZCHALSKI</v>
          </cell>
          <cell r="D2065" t="str">
            <v>----</v>
          </cell>
          <cell r="E2065">
            <v>27285</v>
          </cell>
        </row>
        <row r="2066">
          <cell r="A2066" t="str">
            <v>Ś4996</v>
          </cell>
          <cell r="B2066" t="str">
            <v>Szymon</v>
          </cell>
          <cell r="C2066" t="str">
            <v>ŚWIERCZYŃSKI</v>
          </cell>
          <cell r="D2066" t="str">
            <v>----</v>
          </cell>
          <cell r="E2066">
            <v>29574</v>
          </cell>
        </row>
        <row r="2067">
          <cell r="A2067" t="str">
            <v>Ś5003</v>
          </cell>
          <cell r="B2067" t="str">
            <v>Norbert</v>
          </cell>
          <cell r="C2067" t="str">
            <v>ŚWIERK</v>
          </cell>
          <cell r="D2067" t="str">
            <v>UKS Aktywna Piątka Przemyśl</v>
          </cell>
          <cell r="E2067">
            <v>36206</v>
          </cell>
        </row>
        <row r="2068">
          <cell r="A2068" t="str">
            <v>Ś5095</v>
          </cell>
          <cell r="B2068" t="str">
            <v>Krzysztof</v>
          </cell>
          <cell r="C2068" t="str">
            <v>ŚMIŁOWSKI</v>
          </cell>
          <cell r="D2068" t="str">
            <v>----</v>
          </cell>
          <cell r="E2068">
            <v>24422</v>
          </cell>
        </row>
        <row r="2069">
          <cell r="A2069" t="str">
            <v>Ś5230</v>
          </cell>
          <cell r="B2069" t="str">
            <v>Klaudia</v>
          </cell>
          <cell r="C2069" t="str">
            <v>ŚWIĄTEK</v>
          </cell>
          <cell r="D2069" t="str">
            <v>UKS Orbitek Straszęcin</v>
          </cell>
          <cell r="E2069">
            <v>36986</v>
          </cell>
        </row>
        <row r="2070">
          <cell r="A2070" t="str">
            <v>Ś5353</v>
          </cell>
          <cell r="B2070" t="str">
            <v>Maciej</v>
          </cell>
          <cell r="C2070" t="str">
            <v>ŚWISZCZ</v>
          </cell>
          <cell r="D2070" t="str">
            <v>UKS Kiko Zamość</v>
          </cell>
          <cell r="E2070">
            <v>37070</v>
          </cell>
        </row>
        <row r="2071">
          <cell r="A2071" t="str">
            <v>Ś5382</v>
          </cell>
          <cell r="B2071" t="str">
            <v>Wiktoria</v>
          </cell>
          <cell r="C2071" t="str">
            <v>ŚWITEK</v>
          </cell>
          <cell r="D2071" t="str">
            <v>MKS Orlicz Suchedniów</v>
          </cell>
          <cell r="E2071">
            <v>37124</v>
          </cell>
        </row>
        <row r="2072">
          <cell r="A2072" t="str">
            <v>Ś5428</v>
          </cell>
          <cell r="B2072" t="str">
            <v>Patryk</v>
          </cell>
          <cell r="C2072" t="str">
            <v>ŚLUSARCZYK</v>
          </cell>
          <cell r="D2072" t="str">
            <v>MKS Orlicz Suchedniów</v>
          </cell>
          <cell r="E2072">
            <v>36565</v>
          </cell>
        </row>
        <row r="2073">
          <cell r="A2073" t="str">
            <v>Ś5585</v>
          </cell>
          <cell r="B2073" t="str">
            <v>Szymon</v>
          </cell>
          <cell r="C2073" t="str">
            <v>ŚLEPECKI</v>
          </cell>
          <cell r="D2073" t="str">
            <v>LKS Technik Głubczyce</v>
          </cell>
          <cell r="E2073">
            <v>37812</v>
          </cell>
        </row>
        <row r="2074">
          <cell r="A2074" t="str">
            <v>T 055</v>
          </cell>
          <cell r="B2074" t="str">
            <v>Radosław</v>
          </cell>
          <cell r="C2074" t="str">
            <v>TUKENDORF</v>
          </cell>
          <cell r="D2074" t="str">
            <v>MKS Garwolin</v>
          </cell>
          <cell r="E2074">
            <v>29356</v>
          </cell>
        </row>
        <row r="2075">
          <cell r="A2075" t="str">
            <v>T 078</v>
          </cell>
          <cell r="B2075" t="str">
            <v>Artur</v>
          </cell>
          <cell r="C2075" t="str">
            <v>TUKENDORF</v>
          </cell>
          <cell r="D2075" t="str">
            <v>AZSAGH Kraków</v>
          </cell>
          <cell r="E2075">
            <v>26564</v>
          </cell>
        </row>
        <row r="2076">
          <cell r="A2076" t="str">
            <v>T1478</v>
          </cell>
          <cell r="B2076" t="str">
            <v>Jan</v>
          </cell>
          <cell r="C2076" t="str">
            <v>TOCZEK</v>
          </cell>
          <cell r="D2076" t="str">
            <v>----</v>
          </cell>
          <cell r="E2076">
            <v>13319</v>
          </cell>
        </row>
        <row r="2077">
          <cell r="A2077" t="str">
            <v>T1486</v>
          </cell>
          <cell r="B2077" t="str">
            <v>Leopold</v>
          </cell>
          <cell r="C2077" t="str">
            <v>TUKENDORF</v>
          </cell>
          <cell r="D2077" t="str">
            <v>MKS Garwolin</v>
          </cell>
          <cell r="E2077">
            <v>14614</v>
          </cell>
        </row>
        <row r="2078">
          <cell r="A2078" t="str">
            <v>T1498</v>
          </cell>
          <cell r="B2078" t="str">
            <v>Mariusz</v>
          </cell>
          <cell r="C2078" t="str">
            <v>TOMECKI</v>
          </cell>
          <cell r="D2078" t="str">
            <v>AZSAGH Kraków</v>
          </cell>
          <cell r="E2078">
            <v>20939</v>
          </cell>
        </row>
        <row r="2079">
          <cell r="A2079" t="str">
            <v>T1959</v>
          </cell>
          <cell r="B2079" t="str">
            <v>Izabela</v>
          </cell>
          <cell r="C2079" t="str">
            <v>TOMCZYK</v>
          </cell>
          <cell r="D2079" t="str">
            <v>MKS Stal Nowa Dęba</v>
          </cell>
          <cell r="E2079">
            <v>32984</v>
          </cell>
        </row>
        <row r="2080">
          <cell r="A2080" t="str">
            <v>T2139</v>
          </cell>
          <cell r="B2080" t="str">
            <v>Przemysław</v>
          </cell>
          <cell r="C2080" t="str">
            <v>TOMECKI</v>
          </cell>
          <cell r="D2080" t="str">
            <v>AZSAGH Kraków</v>
          </cell>
          <cell r="E2080">
            <v>29977</v>
          </cell>
        </row>
        <row r="2081">
          <cell r="A2081" t="str">
            <v>T2190</v>
          </cell>
          <cell r="B2081" t="str">
            <v>Edyta</v>
          </cell>
          <cell r="C2081" t="str">
            <v>TARASEWICZ</v>
          </cell>
          <cell r="D2081" t="str">
            <v>UKS Hubal Białystok</v>
          </cell>
          <cell r="E2081">
            <v>33251</v>
          </cell>
        </row>
        <row r="2082">
          <cell r="A2082" t="str">
            <v>T2945</v>
          </cell>
          <cell r="B2082" t="str">
            <v>Tomasz</v>
          </cell>
          <cell r="C2082" t="str">
            <v>TOMŻA</v>
          </cell>
          <cell r="D2082" t="str">
            <v>UKS Plesbad Pszczyna</v>
          </cell>
          <cell r="E2082">
            <v>34530</v>
          </cell>
        </row>
        <row r="2083">
          <cell r="A2083" t="str">
            <v>T3094</v>
          </cell>
          <cell r="B2083" t="str">
            <v>Czesław</v>
          </cell>
          <cell r="C2083" t="str">
            <v>TRZMIEL</v>
          </cell>
          <cell r="D2083" t="str">
            <v>----</v>
          </cell>
          <cell r="E2083">
            <v>22044</v>
          </cell>
        </row>
        <row r="2084">
          <cell r="A2084" t="str">
            <v>T3157</v>
          </cell>
          <cell r="B2084" t="str">
            <v>Adrianna</v>
          </cell>
          <cell r="C2084" t="str">
            <v>TATAJ</v>
          </cell>
          <cell r="D2084" t="str">
            <v>UKSB Milenium Warszawa</v>
          </cell>
          <cell r="E2084">
            <v>34797</v>
          </cell>
        </row>
        <row r="2085">
          <cell r="A2085" t="str">
            <v>T3167</v>
          </cell>
          <cell r="B2085" t="str">
            <v>Maria</v>
          </cell>
          <cell r="C2085" t="str">
            <v>TARASZKIEWICZ</v>
          </cell>
          <cell r="D2085" t="str">
            <v>SKB Suwałki</v>
          </cell>
          <cell r="E2085">
            <v>35031</v>
          </cell>
        </row>
        <row r="2086">
          <cell r="A2086" t="str">
            <v>T3173</v>
          </cell>
          <cell r="B2086" t="str">
            <v>Michał</v>
          </cell>
          <cell r="C2086" t="str">
            <v>TRACZ</v>
          </cell>
          <cell r="D2086" t="str">
            <v>MKS Garwolin</v>
          </cell>
          <cell r="E2086">
            <v>33704</v>
          </cell>
        </row>
        <row r="2087">
          <cell r="A2087" t="str">
            <v>T3347</v>
          </cell>
          <cell r="B2087" t="str">
            <v>Agata</v>
          </cell>
          <cell r="C2087" t="str">
            <v>TOMASZEWSKA</v>
          </cell>
          <cell r="D2087" t="str">
            <v>UKS Siódemka Świebodzin</v>
          </cell>
          <cell r="E2087">
            <v>34135</v>
          </cell>
        </row>
        <row r="2088">
          <cell r="A2088" t="str">
            <v>T3494</v>
          </cell>
          <cell r="B2088" t="str">
            <v>Rafał</v>
          </cell>
          <cell r="C2088" t="str">
            <v>TALAGA</v>
          </cell>
          <cell r="D2088" t="str">
            <v>KKS Ruch Piotrków Tryb.</v>
          </cell>
          <cell r="E2088">
            <v>35094</v>
          </cell>
        </row>
        <row r="2089">
          <cell r="A2089" t="str">
            <v>T3498</v>
          </cell>
          <cell r="B2089" t="str">
            <v>Agata</v>
          </cell>
          <cell r="C2089" t="str">
            <v>TRAWICKA</v>
          </cell>
          <cell r="D2089" t="str">
            <v>ULKS U-2 Lotka Bytów</v>
          </cell>
          <cell r="E2089">
            <v>35913</v>
          </cell>
        </row>
        <row r="2090">
          <cell r="A2090" t="str">
            <v>T3691</v>
          </cell>
          <cell r="B2090" t="str">
            <v>Jakub</v>
          </cell>
          <cell r="C2090" t="str">
            <v>TEMBIKOWSKI</v>
          </cell>
          <cell r="D2090" t="str">
            <v>UKS Badminton Stare Babice</v>
          </cell>
          <cell r="E2090">
            <v>36288</v>
          </cell>
        </row>
        <row r="2091">
          <cell r="A2091" t="str">
            <v>T3692</v>
          </cell>
          <cell r="B2091" t="str">
            <v>Kacper</v>
          </cell>
          <cell r="C2091" t="str">
            <v>TROCHIM</v>
          </cell>
          <cell r="D2091" t="str">
            <v>UKS Hubal Białystok</v>
          </cell>
          <cell r="E2091">
            <v>36174</v>
          </cell>
        </row>
        <row r="2092">
          <cell r="A2092" t="str">
            <v>T3780</v>
          </cell>
          <cell r="B2092" t="str">
            <v>Zuzanna</v>
          </cell>
          <cell r="C2092" t="str">
            <v>TECŁAW</v>
          </cell>
          <cell r="D2092" t="str">
            <v>UKS Orkan Przeźmierowo</v>
          </cell>
          <cell r="E2092">
            <v>35571</v>
          </cell>
        </row>
        <row r="2093">
          <cell r="A2093" t="str">
            <v>T3923</v>
          </cell>
          <cell r="B2093" t="str">
            <v>Paweł</v>
          </cell>
          <cell r="C2093" t="str">
            <v>TOMASZEWSKI</v>
          </cell>
          <cell r="D2093" t="str">
            <v>MKS Orlicz Suchedniów</v>
          </cell>
          <cell r="E2093">
            <v>35159</v>
          </cell>
        </row>
        <row r="2094">
          <cell r="A2094" t="str">
            <v>T3924</v>
          </cell>
          <cell r="B2094" t="str">
            <v>Piotr</v>
          </cell>
          <cell r="C2094" t="str">
            <v>TOMASZEWSKI</v>
          </cell>
          <cell r="D2094" t="str">
            <v>MKS Orlicz Suchedniów</v>
          </cell>
          <cell r="E2094">
            <v>35159</v>
          </cell>
        </row>
        <row r="2095">
          <cell r="A2095" t="str">
            <v>T3929</v>
          </cell>
          <cell r="B2095" t="str">
            <v>Oliwia</v>
          </cell>
          <cell r="C2095" t="str">
            <v>TOMPOROWSKA</v>
          </cell>
          <cell r="D2095" t="str">
            <v>MLKS Solec Kuj.</v>
          </cell>
          <cell r="E2095">
            <v>35442</v>
          </cell>
        </row>
        <row r="2096">
          <cell r="A2096" t="str">
            <v>T4232</v>
          </cell>
          <cell r="B2096" t="str">
            <v>Klaudia</v>
          </cell>
          <cell r="C2096" t="str">
            <v>TOLKA</v>
          </cell>
          <cell r="D2096" t="str">
            <v>UKS 70 Płock</v>
          </cell>
          <cell r="E2096">
            <v>35336</v>
          </cell>
        </row>
        <row r="2097">
          <cell r="A2097" t="str">
            <v>T4251</v>
          </cell>
          <cell r="B2097" t="str">
            <v>Błażej</v>
          </cell>
          <cell r="C2097" t="str">
            <v>TURBACZEWSKI</v>
          </cell>
          <cell r="D2097" t="str">
            <v>UKS 70 Płock</v>
          </cell>
          <cell r="E2097">
            <v>35480</v>
          </cell>
        </row>
        <row r="2098">
          <cell r="A2098" t="str">
            <v>T4384</v>
          </cell>
          <cell r="B2098" t="str">
            <v>Agata</v>
          </cell>
          <cell r="C2098" t="str">
            <v>TOMCZAK</v>
          </cell>
          <cell r="D2098" t="str">
            <v>OTB Lotka Ostrów Wlkp.</v>
          </cell>
          <cell r="E2098">
            <v>35096</v>
          </cell>
        </row>
        <row r="2099">
          <cell r="A2099" t="str">
            <v>T4405</v>
          </cell>
          <cell r="B2099" t="str">
            <v>Maciej</v>
          </cell>
          <cell r="C2099" t="str">
            <v>TKACZ</v>
          </cell>
          <cell r="D2099" t="str">
            <v>KS Chojnik Jelenia Góra</v>
          </cell>
          <cell r="E2099">
            <v>35628</v>
          </cell>
        </row>
        <row r="2100">
          <cell r="A2100" t="str">
            <v>T4502</v>
          </cell>
          <cell r="B2100" t="str">
            <v>Agnieszka</v>
          </cell>
          <cell r="C2100" t="str">
            <v>TRZCIŃSKA</v>
          </cell>
          <cell r="D2100" t="str">
            <v>----</v>
          </cell>
          <cell r="E2100">
            <v>29448</v>
          </cell>
        </row>
        <row r="2101">
          <cell r="A2101" t="str">
            <v>T4539</v>
          </cell>
          <cell r="B2101" t="str">
            <v>Krystian</v>
          </cell>
          <cell r="C2101" t="str">
            <v>TATARZYCKI</v>
          </cell>
          <cell r="D2101" t="str">
            <v>UKS Piast-B Kobylnica</v>
          </cell>
          <cell r="E2101">
            <v>36156</v>
          </cell>
        </row>
        <row r="2102">
          <cell r="A2102" t="str">
            <v>T4548</v>
          </cell>
          <cell r="B2102" t="str">
            <v>Żaklina</v>
          </cell>
          <cell r="C2102" t="str">
            <v>TRUN</v>
          </cell>
          <cell r="D2102" t="str">
            <v>MKB Lednik Miastko</v>
          </cell>
          <cell r="E2102">
            <v>36644</v>
          </cell>
        </row>
        <row r="2103">
          <cell r="A2103" t="str">
            <v>T4594</v>
          </cell>
          <cell r="B2103" t="str">
            <v>Wiktoria</v>
          </cell>
          <cell r="C2103" t="str">
            <v>TOBISZ</v>
          </cell>
          <cell r="D2103" t="str">
            <v>ZKB Maced Polanów</v>
          </cell>
          <cell r="E2103">
            <v>36752</v>
          </cell>
        </row>
        <row r="2104">
          <cell r="A2104" t="str">
            <v>T4723</v>
          </cell>
          <cell r="B2104" t="str">
            <v>Dominik</v>
          </cell>
          <cell r="C2104" t="str">
            <v>TELAKOWIEC</v>
          </cell>
          <cell r="D2104" t="str">
            <v>KS Hubertus Zalesie Górne</v>
          </cell>
          <cell r="E2104">
            <v>36855</v>
          </cell>
        </row>
        <row r="2105">
          <cell r="A2105" t="str">
            <v>T4732</v>
          </cell>
          <cell r="B2105" t="str">
            <v>Dominik</v>
          </cell>
          <cell r="C2105" t="str">
            <v>TUMIDAJSKI</v>
          </cell>
          <cell r="D2105" t="str">
            <v>UKS Orliki Ropica Polska</v>
          </cell>
          <cell r="E2105">
            <v>36296</v>
          </cell>
        </row>
        <row r="2106">
          <cell r="A2106" t="str">
            <v>T4751</v>
          </cell>
          <cell r="B2106" t="str">
            <v>Kacper</v>
          </cell>
          <cell r="C2106" t="str">
            <v>TYRPA</v>
          </cell>
          <cell r="D2106" t="str">
            <v>UKSB Volant Mielec</v>
          </cell>
          <cell r="E2106">
            <v>36606</v>
          </cell>
        </row>
        <row r="2107">
          <cell r="A2107" t="str">
            <v>T4761</v>
          </cell>
          <cell r="B2107" t="str">
            <v>Oskar</v>
          </cell>
          <cell r="C2107" t="str">
            <v>TOMPOROWSKI</v>
          </cell>
          <cell r="D2107" t="str">
            <v>MLKS Solec Kuj.</v>
          </cell>
          <cell r="E2107">
            <v>37414</v>
          </cell>
        </row>
        <row r="2108">
          <cell r="A2108" t="str">
            <v>T4823</v>
          </cell>
          <cell r="B2108" t="str">
            <v>Sandra</v>
          </cell>
          <cell r="C2108" t="str">
            <v>TATARELIS</v>
          </cell>
          <cell r="D2108" t="str">
            <v>UKS Kiko Zamość</v>
          </cell>
          <cell r="E2108">
            <v>36191</v>
          </cell>
        </row>
        <row r="2109">
          <cell r="A2109" t="str">
            <v>T4874</v>
          </cell>
          <cell r="B2109" t="str">
            <v>Weronika</v>
          </cell>
          <cell r="C2109" t="str">
            <v>TOMASZEWSKA</v>
          </cell>
          <cell r="D2109" t="str">
            <v>MMKS Gdańsk</v>
          </cell>
          <cell r="E2109">
            <v>36162</v>
          </cell>
        </row>
        <row r="2110">
          <cell r="A2110" t="str">
            <v>T4952</v>
          </cell>
          <cell r="B2110" t="str">
            <v>Andrzej</v>
          </cell>
          <cell r="C2110" t="str">
            <v>TUROWSKI</v>
          </cell>
          <cell r="D2110" t="str">
            <v>----</v>
          </cell>
          <cell r="E2110">
            <v>23815</v>
          </cell>
        </row>
        <row r="2111">
          <cell r="A2111" t="str">
            <v>T4990</v>
          </cell>
          <cell r="B2111" t="str">
            <v>Tomasz</v>
          </cell>
          <cell r="C2111" t="str">
            <v>TRĘBICKI</v>
          </cell>
          <cell r="D2111" t="str">
            <v>UKS Plesbad Pszczyna</v>
          </cell>
          <cell r="E2111">
            <v>37135</v>
          </cell>
        </row>
        <row r="2112">
          <cell r="A2112" t="str">
            <v>T5046</v>
          </cell>
          <cell r="B2112" t="str">
            <v>Jan</v>
          </cell>
          <cell r="C2112" t="str">
            <v>TRZCIELIŃSKI</v>
          </cell>
          <cell r="D2112" t="str">
            <v>OTB Lotka Ostrów Wlkp.</v>
          </cell>
          <cell r="E2112">
            <v>36280</v>
          </cell>
        </row>
        <row r="2113">
          <cell r="A2113" t="str">
            <v>T5055</v>
          </cell>
          <cell r="B2113" t="str">
            <v>Marcin</v>
          </cell>
          <cell r="C2113" t="str">
            <v>TROJNIAR</v>
          </cell>
          <cell r="D2113" t="str">
            <v>SKB Suwałki</v>
          </cell>
          <cell r="E2113">
            <v>35446</v>
          </cell>
        </row>
        <row r="2114">
          <cell r="A2114" t="str">
            <v>T5056</v>
          </cell>
          <cell r="B2114" t="str">
            <v>Martyna</v>
          </cell>
          <cell r="C2114" t="str">
            <v>TROJNIAR</v>
          </cell>
          <cell r="D2114" t="str">
            <v>SKB Suwałki</v>
          </cell>
          <cell r="E2114">
            <v>36613</v>
          </cell>
        </row>
        <row r="2115">
          <cell r="A2115" t="str">
            <v>T5090</v>
          </cell>
          <cell r="B2115" t="str">
            <v>Weronika</v>
          </cell>
          <cell r="C2115" t="str">
            <v>TROCHIM</v>
          </cell>
          <cell r="D2115" t="str">
            <v>UKS Hubal Białystok</v>
          </cell>
          <cell r="E2115">
            <v>36826</v>
          </cell>
        </row>
        <row r="2116">
          <cell r="A2116" t="str">
            <v>T5138</v>
          </cell>
          <cell r="B2116" t="str">
            <v>Aleksandra</v>
          </cell>
          <cell r="C2116" t="str">
            <v>TOMASZEWSKA</v>
          </cell>
          <cell r="D2116" t="str">
            <v>UKS 70 Płock</v>
          </cell>
          <cell r="E2116">
            <v>35147</v>
          </cell>
        </row>
        <row r="2117">
          <cell r="A2117" t="str">
            <v>T5150</v>
          </cell>
          <cell r="B2117" t="str">
            <v>Zofia</v>
          </cell>
          <cell r="C2117" t="str">
            <v>TOMCZAK</v>
          </cell>
          <cell r="D2117" t="str">
            <v>AZSWAT Warszawa</v>
          </cell>
          <cell r="E2117">
            <v>37328</v>
          </cell>
        </row>
        <row r="2118">
          <cell r="A2118" t="str">
            <v>T5222</v>
          </cell>
          <cell r="B2118" t="str">
            <v>Miriam</v>
          </cell>
          <cell r="C2118" t="str">
            <v>TOMALA</v>
          </cell>
          <cell r="D2118" t="str">
            <v>UKS Unia Bieruń</v>
          </cell>
          <cell r="E2118">
            <v>36975</v>
          </cell>
        </row>
        <row r="2119">
          <cell r="A2119" t="str">
            <v>T5294</v>
          </cell>
          <cell r="B2119" t="str">
            <v>Klaudia</v>
          </cell>
          <cell r="C2119" t="str">
            <v>TOMCZYK</v>
          </cell>
          <cell r="D2119" t="str">
            <v>UKSB Volant Mielec</v>
          </cell>
          <cell r="E2119">
            <v>36738</v>
          </cell>
        </row>
        <row r="2120">
          <cell r="A2120" t="str">
            <v>T5302</v>
          </cell>
          <cell r="B2120" t="str">
            <v>Jarosław</v>
          </cell>
          <cell r="C2120" t="str">
            <v>TYMIŃSKI</v>
          </cell>
          <cell r="D2120" t="str">
            <v>----</v>
          </cell>
          <cell r="E2120">
            <v>27057</v>
          </cell>
        </row>
        <row r="2121">
          <cell r="A2121" t="str">
            <v>T5426</v>
          </cell>
          <cell r="B2121" t="str">
            <v>Mateusz</v>
          </cell>
          <cell r="C2121" t="str">
            <v>TUMULEC</v>
          </cell>
          <cell r="D2121" t="str">
            <v>MKS Orlicz Suchedniów</v>
          </cell>
          <cell r="E2121">
            <v>37022</v>
          </cell>
        </row>
        <row r="2122">
          <cell r="A2122" t="str">
            <v>T5552</v>
          </cell>
          <cell r="B2122" t="str">
            <v>Franciszek</v>
          </cell>
          <cell r="C2122" t="str">
            <v>TWARDOWSKI</v>
          </cell>
          <cell r="D2122" t="str">
            <v>AZSAGH Kraków</v>
          </cell>
          <cell r="E2122">
            <v>37260</v>
          </cell>
        </row>
        <row r="2123">
          <cell r="A2123" t="str">
            <v>T5553</v>
          </cell>
          <cell r="B2123" t="str">
            <v>Kacper</v>
          </cell>
          <cell r="C2123" t="str">
            <v>TWARDOWSKI</v>
          </cell>
          <cell r="D2123" t="str">
            <v>AZSAGH Kraków</v>
          </cell>
          <cell r="E2123">
            <v>37260</v>
          </cell>
        </row>
        <row r="2124">
          <cell r="A2124" t="str">
            <v>T5605</v>
          </cell>
          <cell r="B2124" t="str">
            <v>Bartosz</v>
          </cell>
          <cell r="C2124" t="str">
            <v>TURSKI</v>
          </cell>
          <cell r="D2124" t="str">
            <v>AZSAGH Kraków</v>
          </cell>
          <cell r="E2124">
            <v>35577</v>
          </cell>
        </row>
        <row r="2125">
          <cell r="A2125" t="str">
            <v>T5673</v>
          </cell>
          <cell r="B2125" t="str">
            <v>Mariusz</v>
          </cell>
          <cell r="C2125" t="str">
            <v>TROSZAK</v>
          </cell>
          <cell r="D2125" t="str">
            <v>----</v>
          </cell>
          <cell r="E2125">
            <v>27811</v>
          </cell>
        </row>
        <row r="2126">
          <cell r="A2126" t="str">
            <v>T5675</v>
          </cell>
          <cell r="B2126" t="str">
            <v>Dawid</v>
          </cell>
          <cell r="C2126" t="str">
            <v>TWERD</v>
          </cell>
          <cell r="D2126" t="str">
            <v>UKS Smecz Bogatynia</v>
          </cell>
          <cell r="E2126">
            <v>37426</v>
          </cell>
        </row>
        <row r="2127">
          <cell r="A2127" t="str">
            <v>T5689</v>
          </cell>
          <cell r="B2127" t="str">
            <v>Jakub</v>
          </cell>
          <cell r="C2127" t="str">
            <v>TWERD</v>
          </cell>
          <cell r="D2127" t="str">
            <v>UKS Smecz Bogatynia</v>
          </cell>
          <cell r="E2127">
            <v>37941</v>
          </cell>
        </row>
        <row r="2128">
          <cell r="A2128" t="str">
            <v>T5735</v>
          </cell>
          <cell r="B2128" t="str">
            <v>Filip</v>
          </cell>
          <cell r="C2128" t="str">
            <v>TWORUS</v>
          </cell>
          <cell r="D2128" t="str">
            <v>KSR Wolant Łódź</v>
          </cell>
          <cell r="E2128">
            <v>38029</v>
          </cell>
        </row>
        <row r="2129">
          <cell r="A2129" t="str">
            <v>T5751</v>
          </cell>
          <cell r="B2129" t="str">
            <v>Wiktoria</v>
          </cell>
          <cell r="C2129" t="str">
            <v>TYSZKO</v>
          </cell>
          <cell r="D2129" t="str">
            <v>UKS Kiko Zamość</v>
          </cell>
          <cell r="E2129">
            <v>37369</v>
          </cell>
        </row>
        <row r="2130">
          <cell r="A2130" t="str">
            <v>T5763</v>
          </cell>
          <cell r="B2130" t="str">
            <v>Zofia</v>
          </cell>
          <cell r="C2130" t="str">
            <v>TOMCZYK</v>
          </cell>
          <cell r="D2130" t="str">
            <v>MKS Stal Nowa Dęba</v>
          </cell>
          <cell r="E2130">
            <v>37020</v>
          </cell>
        </row>
        <row r="2131">
          <cell r="A2131" t="str">
            <v>T5801</v>
          </cell>
          <cell r="B2131" t="str">
            <v>Wiktor</v>
          </cell>
          <cell r="C2131" t="str">
            <v>TRECKI</v>
          </cell>
          <cell r="D2131" t="str">
            <v>UKS Unia Bieruń</v>
          </cell>
          <cell r="E2131">
            <v>37240</v>
          </cell>
        </row>
        <row r="2132">
          <cell r="A2132" t="str">
            <v>T5806</v>
          </cell>
          <cell r="B2132" t="str">
            <v>Anna</v>
          </cell>
          <cell r="C2132" t="str">
            <v>TROCHOLEPSZA</v>
          </cell>
          <cell r="D2132" t="str">
            <v>UKS Iskra Babimost</v>
          </cell>
          <cell r="E2132">
            <v>37291</v>
          </cell>
        </row>
        <row r="2133">
          <cell r="A2133" t="str">
            <v>U1904</v>
          </cell>
          <cell r="B2133" t="str">
            <v>Przemysław</v>
          </cell>
          <cell r="C2133" t="str">
            <v>URBAN</v>
          </cell>
          <cell r="D2133" t="str">
            <v>UKS Orbitek Straszęcin</v>
          </cell>
          <cell r="E2133">
            <v>33739</v>
          </cell>
        </row>
        <row r="2134">
          <cell r="A2134" t="str">
            <v>U2808</v>
          </cell>
          <cell r="B2134" t="str">
            <v>Marcin</v>
          </cell>
          <cell r="C2134" t="str">
            <v>URAM</v>
          </cell>
          <cell r="D2134" t="str">
            <v>KS Chojnik Jelenia Góra</v>
          </cell>
          <cell r="E2134">
            <v>33733</v>
          </cell>
        </row>
        <row r="2135">
          <cell r="A2135" t="str">
            <v>U3832</v>
          </cell>
          <cell r="B2135" t="str">
            <v>Katarzyna</v>
          </cell>
          <cell r="C2135" t="str">
            <v>URBAŃSKA</v>
          </cell>
          <cell r="D2135" t="str">
            <v>UKS 70 Płock</v>
          </cell>
          <cell r="E2135">
            <v>35026</v>
          </cell>
        </row>
        <row r="2136">
          <cell r="A2136" t="str">
            <v>U4198</v>
          </cell>
          <cell r="B2136" t="str">
            <v>Karina</v>
          </cell>
          <cell r="C2136" t="str">
            <v>USZOK</v>
          </cell>
          <cell r="D2136" t="str">
            <v>UKS Unia Bieruń</v>
          </cell>
          <cell r="E2136">
            <v>34768</v>
          </cell>
        </row>
        <row r="2137">
          <cell r="A2137" t="str">
            <v>U4307</v>
          </cell>
          <cell r="B2137" t="str">
            <v>Michał</v>
          </cell>
          <cell r="C2137" t="str">
            <v>USTIMOWICZ</v>
          </cell>
          <cell r="D2137" t="str">
            <v>LKS Technik Głubczyce</v>
          </cell>
          <cell r="E2137">
            <v>35291</v>
          </cell>
        </row>
        <row r="2138">
          <cell r="A2138" t="str">
            <v>U4604</v>
          </cell>
          <cell r="B2138" t="str">
            <v>Tomasz</v>
          </cell>
          <cell r="C2138" t="str">
            <v>URBANIK</v>
          </cell>
          <cell r="D2138" t="str">
            <v>AZSAGH Kraków</v>
          </cell>
          <cell r="E2138">
            <v>32463</v>
          </cell>
        </row>
        <row r="2139">
          <cell r="A2139" t="str">
            <v>U4978</v>
          </cell>
          <cell r="B2139" t="str">
            <v>Damian</v>
          </cell>
          <cell r="C2139" t="str">
            <v>UJMA</v>
          </cell>
          <cell r="D2139" t="str">
            <v>----</v>
          </cell>
          <cell r="E2139">
            <v>36024</v>
          </cell>
        </row>
        <row r="2140">
          <cell r="A2140" t="str">
            <v>U5105</v>
          </cell>
          <cell r="B2140" t="str">
            <v>Andrzej</v>
          </cell>
          <cell r="C2140" t="str">
            <v>USTYMOWICZ</v>
          </cell>
          <cell r="D2140" t="str">
            <v>----</v>
          </cell>
          <cell r="E2140">
            <v>25538</v>
          </cell>
        </row>
        <row r="2141">
          <cell r="A2141" t="str">
            <v>U5145</v>
          </cell>
          <cell r="B2141" t="str">
            <v>Maciej</v>
          </cell>
          <cell r="C2141" t="str">
            <v>URBANIAK</v>
          </cell>
          <cell r="D2141" t="str">
            <v>UKS Kopernik Słupca</v>
          </cell>
          <cell r="E2141">
            <v>37522</v>
          </cell>
        </row>
        <row r="2142">
          <cell r="A2142" t="str">
            <v>U5354</v>
          </cell>
          <cell r="B2142" t="str">
            <v>Krystian</v>
          </cell>
          <cell r="C2142" t="str">
            <v>URBAŃSKI</v>
          </cell>
          <cell r="D2142" t="str">
            <v>UKS Kiko Zamość</v>
          </cell>
          <cell r="E2142">
            <v>37244</v>
          </cell>
        </row>
        <row r="2143">
          <cell r="A2143" t="str">
            <v>U5842</v>
          </cell>
          <cell r="B2143" t="str">
            <v>Nikol</v>
          </cell>
          <cell r="C2143" t="str">
            <v>URBANOWICZ</v>
          </cell>
          <cell r="D2143" t="str">
            <v>SLKS Tramp Orneta</v>
          </cell>
          <cell r="E2143">
            <v>37190</v>
          </cell>
        </row>
        <row r="2144">
          <cell r="A2144" t="str">
            <v>W 056</v>
          </cell>
          <cell r="B2144" t="str">
            <v>Krzysztof</v>
          </cell>
          <cell r="C2144" t="str">
            <v>WALENDA</v>
          </cell>
          <cell r="D2144" t="str">
            <v>AZSUW Warszawa</v>
          </cell>
          <cell r="E2144">
            <v>26735</v>
          </cell>
        </row>
        <row r="2145">
          <cell r="A2145" t="str">
            <v>W 079</v>
          </cell>
          <cell r="B2145" t="str">
            <v>Katarzyna</v>
          </cell>
          <cell r="C2145" t="str">
            <v>WÓJCIK</v>
          </cell>
          <cell r="D2145" t="str">
            <v>AZSAGH Kraków</v>
          </cell>
          <cell r="E2145">
            <v>28831</v>
          </cell>
        </row>
        <row r="2146">
          <cell r="A2146" t="str">
            <v>W0158</v>
          </cell>
          <cell r="B2146" t="str">
            <v>Przemysław</v>
          </cell>
          <cell r="C2146" t="str">
            <v>WACHA</v>
          </cell>
          <cell r="D2146" t="str">
            <v>LKS Technik Głubczyce</v>
          </cell>
          <cell r="E2146">
            <v>29617</v>
          </cell>
        </row>
        <row r="2147">
          <cell r="A2147" t="str">
            <v>W0159</v>
          </cell>
          <cell r="B2147" t="str">
            <v>Agnieszka</v>
          </cell>
          <cell r="C2147" t="str">
            <v>WOJTKOWSKA</v>
          </cell>
          <cell r="D2147" t="str">
            <v>LKS Technik Głubczyce</v>
          </cell>
          <cell r="E2147">
            <v>31807</v>
          </cell>
        </row>
        <row r="2148">
          <cell r="A2148" t="str">
            <v>W0168</v>
          </cell>
          <cell r="B2148" t="str">
            <v>Aleksandra</v>
          </cell>
          <cell r="C2148" t="str">
            <v>WALASZEK</v>
          </cell>
          <cell r="D2148" t="str">
            <v>LKS Technik Głubczyce</v>
          </cell>
          <cell r="E2148">
            <v>31902</v>
          </cell>
        </row>
        <row r="2149">
          <cell r="A2149" t="str">
            <v>W0193</v>
          </cell>
          <cell r="B2149" t="str">
            <v>Sebastian</v>
          </cell>
          <cell r="C2149" t="str">
            <v>WILCZYŃSKI</v>
          </cell>
          <cell r="D2149" t="str">
            <v>----</v>
          </cell>
          <cell r="E2149">
            <v>27049</v>
          </cell>
        </row>
        <row r="2150">
          <cell r="A2150" t="str">
            <v>W0440</v>
          </cell>
          <cell r="B2150" t="str">
            <v>Adrian</v>
          </cell>
          <cell r="C2150" t="str">
            <v>WASILEWSKI</v>
          </cell>
          <cell r="D2150" t="str">
            <v>AZSUWM Olsztyn</v>
          </cell>
          <cell r="E2150">
            <v>32147</v>
          </cell>
        </row>
        <row r="2151">
          <cell r="A2151" t="str">
            <v>W0701</v>
          </cell>
          <cell r="B2151" t="str">
            <v>Bożena</v>
          </cell>
          <cell r="C2151" t="str">
            <v>WOŁKOWYCKA</v>
          </cell>
          <cell r="D2151" t="str">
            <v>----</v>
          </cell>
          <cell r="E2151">
            <v>25973</v>
          </cell>
        </row>
        <row r="2152">
          <cell r="A2152" t="str">
            <v>W0782</v>
          </cell>
          <cell r="B2152" t="str">
            <v>Marek</v>
          </cell>
          <cell r="C2152" t="str">
            <v>WACHNIEWSKI</v>
          </cell>
          <cell r="D2152" t="str">
            <v>LKS Technik Głubczyce</v>
          </cell>
          <cell r="E2152">
            <v>32615</v>
          </cell>
        </row>
        <row r="2153">
          <cell r="A2153" t="str">
            <v>W0911</v>
          </cell>
          <cell r="B2153" t="str">
            <v>Marta</v>
          </cell>
          <cell r="C2153" t="str">
            <v>WOJCIECHOWSKA</v>
          </cell>
          <cell r="D2153" t="str">
            <v>SKB Piast Słupsk</v>
          </cell>
          <cell r="E2153">
            <v>31063</v>
          </cell>
        </row>
        <row r="2154">
          <cell r="A2154" t="str">
            <v>W1199</v>
          </cell>
          <cell r="B2154" t="str">
            <v>Roman</v>
          </cell>
          <cell r="C2154" t="str">
            <v>WĄSOWICZ</v>
          </cell>
          <cell r="D2154" t="str">
            <v>----</v>
          </cell>
          <cell r="E2154">
            <v>22603</v>
          </cell>
        </row>
        <row r="2155">
          <cell r="A2155" t="str">
            <v>W1340</v>
          </cell>
          <cell r="B2155" t="str">
            <v>Aneta</v>
          </cell>
          <cell r="C2155" t="str">
            <v>WOJTKOWSKA</v>
          </cell>
          <cell r="D2155" t="str">
            <v>LKS Technik Głubczyce</v>
          </cell>
          <cell r="E2155">
            <v>33306</v>
          </cell>
        </row>
        <row r="2156">
          <cell r="A2156" t="str">
            <v>W1487</v>
          </cell>
          <cell r="B2156" t="str">
            <v>Stanisław</v>
          </cell>
          <cell r="C2156" t="str">
            <v>WIKŁO</v>
          </cell>
          <cell r="D2156" t="str">
            <v>----</v>
          </cell>
          <cell r="E2156">
            <v>22362</v>
          </cell>
        </row>
        <row r="2157">
          <cell r="A2157" t="str">
            <v>W1698</v>
          </cell>
          <cell r="B2157" t="str">
            <v>Aneta</v>
          </cell>
          <cell r="C2157" t="str">
            <v>WALENTUKANIS</v>
          </cell>
          <cell r="D2157" t="str">
            <v>AZSUWM Olsztyn</v>
          </cell>
          <cell r="E2157">
            <v>33186</v>
          </cell>
        </row>
        <row r="2158">
          <cell r="A2158" t="str">
            <v>W1764</v>
          </cell>
          <cell r="B2158" t="str">
            <v>Henryk</v>
          </cell>
          <cell r="C2158" t="str">
            <v>WARZECHA</v>
          </cell>
          <cell r="D2158" t="str">
            <v>----</v>
          </cell>
          <cell r="E2158">
            <v>22104</v>
          </cell>
        </row>
        <row r="2159">
          <cell r="A2159" t="str">
            <v>W1930</v>
          </cell>
          <cell r="B2159" t="str">
            <v>Miłosz</v>
          </cell>
          <cell r="C2159" t="str">
            <v>WIKTORCZYK</v>
          </cell>
          <cell r="D2159" t="str">
            <v>UKS Plesbad Pszczyna</v>
          </cell>
          <cell r="E2159">
            <v>33357</v>
          </cell>
        </row>
        <row r="2160">
          <cell r="A2160" t="str">
            <v>W2077</v>
          </cell>
          <cell r="B2160" t="str">
            <v>Magdalena</v>
          </cell>
          <cell r="C2160" t="str">
            <v>WRZEŚNIEWSKA</v>
          </cell>
          <cell r="D2160" t="str">
            <v>PTS Puszczykowo</v>
          </cell>
          <cell r="E2160">
            <v>32982</v>
          </cell>
        </row>
        <row r="2161">
          <cell r="A2161" t="str">
            <v>W2185</v>
          </cell>
          <cell r="B2161" t="str">
            <v>Aleksandra</v>
          </cell>
          <cell r="C2161" t="str">
            <v>WIKŁO</v>
          </cell>
          <cell r="D2161" t="str">
            <v>MKS Orlicz Suchedniów</v>
          </cell>
          <cell r="E2161">
            <v>32983</v>
          </cell>
        </row>
        <row r="2162">
          <cell r="A2162" t="str">
            <v>W2203</v>
          </cell>
          <cell r="B2162" t="str">
            <v>Krystian</v>
          </cell>
          <cell r="C2162" t="str">
            <v>WARCHOLAK</v>
          </cell>
          <cell r="D2162" t="str">
            <v>SKB Piast Słupsk</v>
          </cell>
          <cell r="E2162">
            <v>33758</v>
          </cell>
        </row>
        <row r="2163">
          <cell r="A2163" t="str">
            <v>W2256</v>
          </cell>
          <cell r="B2163" t="str">
            <v>Sylwia</v>
          </cell>
          <cell r="C2163" t="str">
            <v>WIŚNIEWSKA</v>
          </cell>
          <cell r="D2163" t="str">
            <v>UKS Ostrówek</v>
          </cell>
          <cell r="E2163">
            <v>33292</v>
          </cell>
        </row>
        <row r="2164">
          <cell r="A2164" t="str">
            <v>W2296</v>
          </cell>
          <cell r="B2164" t="str">
            <v>Piotr</v>
          </cell>
          <cell r="C2164" t="str">
            <v>WITKOWSKI</v>
          </cell>
          <cell r="D2164" t="str">
            <v>ŚKB Harcownik Warszawa</v>
          </cell>
          <cell r="E2164">
            <v>32932</v>
          </cell>
        </row>
        <row r="2165">
          <cell r="A2165" t="str">
            <v>W2301</v>
          </cell>
          <cell r="B2165" t="str">
            <v>Wojciech</v>
          </cell>
          <cell r="C2165" t="str">
            <v>WILKOSZ</v>
          </cell>
          <cell r="D2165" t="str">
            <v>UKS Plesbad Pszczyna</v>
          </cell>
          <cell r="E2165">
            <v>33046</v>
          </cell>
        </row>
        <row r="2166">
          <cell r="A2166" t="str">
            <v>W2409</v>
          </cell>
          <cell r="B2166" t="str">
            <v>Magdalena</v>
          </cell>
          <cell r="C2166" t="str">
            <v>WITEK</v>
          </cell>
          <cell r="D2166" t="str">
            <v>SKB Piast Słupsk</v>
          </cell>
          <cell r="E2166">
            <v>34413</v>
          </cell>
        </row>
        <row r="2167">
          <cell r="A2167" t="str">
            <v>W2424</v>
          </cell>
          <cell r="B2167" t="str">
            <v>Jakub</v>
          </cell>
          <cell r="C2167" t="str">
            <v>WILKOS</v>
          </cell>
          <cell r="D2167" t="str">
            <v>UKS Kiko Zamość</v>
          </cell>
          <cell r="E2167">
            <v>33166</v>
          </cell>
        </row>
        <row r="2168">
          <cell r="A2168" t="str">
            <v>W2731</v>
          </cell>
          <cell r="B2168" t="str">
            <v>Marta</v>
          </cell>
          <cell r="C2168" t="str">
            <v>WÓJCIK</v>
          </cell>
          <cell r="D2168" t="str">
            <v>BKS Kolejarz Częstochowa</v>
          </cell>
          <cell r="E2168">
            <v>33250</v>
          </cell>
        </row>
        <row r="2169">
          <cell r="A2169" t="str">
            <v>W2765</v>
          </cell>
          <cell r="B2169" t="str">
            <v>Justyna</v>
          </cell>
          <cell r="C2169" t="str">
            <v>WARCHULSKA</v>
          </cell>
          <cell r="D2169" t="str">
            <v>KKS Ruch Piotrków Tryb.</v>
          </cell>
          <cell r="E2169">
            <v>34179</v>
          </cell>
        </row>
        <row r="2170">
          <cell r="A2170" t="str">
            <v>W2766</v>
          </cell>
          <cell r="B2170" t="str">
            <v>Katarzyna</v>
          </cell>
          <cell r="C2170" t="str">
            <v>WĘŻYK</v>
          </cell>
          <cell r="D2170" t="str">
            <v>KKS Ruch Piotrków Tryb.</v>
          </cell>
          <cell r="E2170">
            <v>34070</v>
          </cell>
        </row>
        <row r="2171">
          <cell r="A2171" t="str">
            <v>W2861</v>
          </cell>
          <cell r="B2171" t="str">
            <v>Michał</v>
          </cell>
          <cell r="C2171" t="str">
            <v>WALENTEK</v>
          </cell>
          <cell r="D2171" t="str">
            <v>BKS Kolejarz Częstochowa</v>
          </cell>
          <cell r="E2171">
            <v>33716</v>
          </cell>
        </row>
        <row r="2172">
          <cell r="A2172" t="str">
            <v>W2897</v>
          </cell>
          <cell r="B2172" t="str">
            <v>Robert</v>
          </cell>
          <cell r="C2172" t="str">
            <v>WIKŁO</v>
          </cell>
          <cell r="D2172" t="str">
            <v>KS Masovia Płock</v>
          </cell>
          <cell r="E2172">
            <v>26894</v>
          </cell>
        </row>
        <row r="2173">
          <cell r="A2173" t="str">
            <v>W2914</v>
          </cell>
          <cell r="B2173" t="str">
            <v>Piotr</v>
          </cell>
          <cell r="C2173" t="str">
            <v>WASILUK</v>
          </cell>
          <cell r="D2173" t="str">
            <v>LUKS Badminton Choroszcz</v>
          </cell>
          <cell r="E2173">
            <v>34893</v>
          </cell>
        </row>
        <row r="2174">
          <cell r="A2174" t="str">
            <v>W3228</v>
          </cell>
          <cell r="B2174" t="str">
            <v>Marcel</v>
          </cell>
          <cell r="C2174" t="str">
            <v>WÓJTOWICZ</v>
          </cell>
          <cell r="D2174" t="str">
            <v>AZSUW Warszawa</v>
          </cell>
          <cell r="E2174">
            <v>32827</v>
          </cell>
        </row>
        <row r="2175">
          <cell r="A2175" t="str">
            <v>W3360</v>
          </cell>
          <cell r="B2175" t="str">
            <v>Janusz</v>
          </cell>
          <cell r="C2175" t="str">
            <v>WYCZAŁKOWSKI</v>
          </cell>
          <cell r="D2175" t="str">
            <v>----</v>
          </cell>
          <cell r="E2175">
            <v>20258</v>
          </cell>
        </row>
        <row r="2176">
          <cell r="A2176" t="str">
            <v>W3393</v>
          </cell>
          <cell r="B2176" t="str">
            <v>Aleksandra</v>
          </cell>
          <cell r="C2176" t="str">
            <v>WNUK</v>
          </cell>
          <cell r="D2176" t="str">
            <v>MKS Garwolin</v>
          </cell>
          <cell r="E2176">
            <v>34557</v>
          </cell>
        </row>
        <row r="2177">
          <cell r="A2177" t="str">
            <v>W3398</v>
          </cell>
          <cell r="B2177" t="str">
            <v>Przemysław</v>
          </cell>
          <cell r="C2177" t="str">
            <v>WOJCIECHOWSKI</v>
          </cell>
          <cell r="D2177" t="str">
            <v>KKS Ruch Piotrków Tryb.</v>
          </cell>
          <cell r="E2177">
            <v>34451</v>
          </cell>
        </row>
        <row r="2178">
          <cell r="A2178" t="str">
            <v>W3545</v>
          </cell>
          <cell r="B2178" t="str">
            <v>Marcin</v>
          </cell>
          <cell r="C2178" t="str">
            <v>WNUK</v>
          </cell>
          <cell r="D2178" t="str">
            <v>MKS Orlicz Suchedniów</v>
          </cell>
          <cell r="E2178">
            <v>35379</v>
          </cell>
        </row>
        <row r="2179">
          <cell r="A2179" t="str">
            <v>W3612</v>
          </cell>
          <cell r="B2179" t="str">
            <v>Piotr</v>
          </cell>
          <cell r="C2179" t="str">
            <v>WARZYSZAK</v>
          </cell>
          <cell r="D2179" t="str">
            <v>UKS Ostrówek</v>
          </cell>
          <cell r="E2179">
            <v>35966</v>
          </cell>
        </row>
        <row r="2180">
          <cell r="A2180" t="str">
            <v>W3644</v>
          </cell>
          <cell r="B2180" t="str">
            <v>Grzegorz</v>
          </cell>
          <cell r="C2180" t="str">
            <v>WÓJCIK</v>
          </cell>
          <cell r="D2180" t="str">
            <v>UKS Ząbkowice Dąbrowa Górn.</v>
          </cell>
          <cell r="E2180">
            <v>24495</v>
          </cell>
        </row>
        <row r="2181">
          <cell r="A2181" t="str">
            <v>W3645</v>
          </cell>
          <cell r="B2181" t="str">
            <v>Małgorzata</v>
          </cell>
          <cell r="C2181" t="str">
            <v>WOŹNIAK</v>
          </cell>
          <cell r="D2181" t="str">
            <v>----</v>
          </cell>
          <cell r="E2181">
            <v>20940</v>
          </cell>
        </row>
        <row r="2182">
          <cell r="A2182" t="str">
            <v>W3657</v>
          </cell>
          <cell r="B2182" t="str">
            <v>Anna</v>
          </cell>
          <cell r="C2182" t="str">
            <v>WIERCIŃSKA</v>
          </cell>
          <cell r="D2182" t="str">
            <v>UKS 70 Płock</v>
          </cell>
          <cell r="E2182">
            <v>35630</v>
          </cell>
        </row>
        <row r="2183">
          <cell r="A2183" t="str">
            <v>W3713</v>
          </cell>
          <cell r="B2183" t="str">
            <v>Natalia</v>
          </cell>
          <cell r="C2183" t="str">
            <v>WITKOWSKA</v>
          </cell>
          <cell r="D2183" t="str">
            <v>ULKS U-2 Lotka Bytów</v>
          </cell>
          <cell r="E2183">
            <v>35479</v>
          </cell>
        </row>
        <row r="2184">
          <cell r="A2184" t="str">
            <v>W3744</v>
          </cell>
          <cell r="B2184" t="str">
            <v>Małgorzata</v>
          </cell>
          <cell r="C2184" t="str">
            <v>WICHOWSKA</v>
          </cell>
          <cell r="D2184" t="str">
            <v>KS Hubertus Zalesie Górne</v>
          </cell>
          <cell r="E2184">
            <v>35233</v>
          </cell>
        </row>
        <row r="2185">
          <cell r="A2185" t="str">
            <v>W3766</v>
          </cell>
          <cell r="B2185" t="str">
            <v>Adam</v>
          </cell>
          <cell r="C2185" t="str">
            <v>WÓJCIK</v>
          </cell>
          <cell r="D2185" t="str">
            <v>ULKS Łączna</v>
          </cell>
          <cell r="E2185">
            <v>34977</v>
          </cell>
        </row>
        <row r="2186">
          <cell r="A2186" t="str">
            <v>W3770</v>
          </cell>
          <cell r="B2186" t="str">
            <v>Łukasz</v>
          </cell>
          <cell r="C2186" t="str">
            <v>WIŚNIEWSKI</v>
          </cell>
          <cell r="D2186" t="str">
            <v>ULKS Łączna</v>
          </cell>
          <cell r="E2186">
            <v>35321</v>
          </cell>
        </row>
        <row r="2187">
          <cell r="A2187" t="str">
            <v>W3789</v>
          </cell>
          <cell r="B2187" t="str">
            <v>Aleksandra</v>
          </cell>
          <cell r="C2187" t="str">
            <v>WYROBEK</v>
          </cell>
          <cell r="D2187" t="str">
            <v>UKS Plesbad Pszczyna</v>
          </cell>
          <cell r="E2187">
            <v>36780</v>
          </cell>
        </row>
        <row r="2188">
          <cell r="A2188" t="str">
            <v>W3805</v>
          </cell>
          <cell r="B2188" t="str">
            <v>Jan</v>
          </cell>
          <cell r="C2188" t="str">
            <v>WOLAŃCZYK</v>
          </cell>
          <cell r="D2188" t="str">
            <v>KS Match Point Ślęza</v>
          </cell>
          <cell r="E2188">
            <v>35327</v>
          </cell>
        </row>
        <row r="2189">
          <cell r="A2189" t="str">
            <v>W3849</v>
          </cell>
          <cell r="B2189" t="str">
            <v>Jakub</v>
          </cell>
          <cell r="C2189" t="str">
            <v>WYDRA</v>
          </cell>
          <cell r="D2189" t="str">
            <v>MUKS 5 Chełm</v>
          </cell>
          <cell r="E2189">
            <v>35691</v>
          </cell>
        </row>
        <row r="2190">
          <cell r="A2190" t="str">
            <v>W3903</v>
          </cell>
          <cell r="B2190" t="str">
            <v>Maciej</v>
          </cell>
          <cell r="C2190" t="str">
            <v>WADOWSKI</v>
          </cell>
          <cell r="D2190" t="str">
            <v>AZSAGH Kraków</v>
          </cell>
          <cell r="E2190">
            <v>35873</v>
          </cell>
        </row>
        <row r="2191">
          <cell r="A2191" t="str">
            <v>W3960</v>
          </cell>
          <cell r="B2191" t="str">
            <v>Justyna</v>
          </cell>
          <cell r="C2191" t="str">
            <v>WUDARSKA</v>
          </cell>
          <cell r="D2191" t="str">
            <v>UKS Iskra Sarbice</v>
          </cell>
          <cell r="E2191">
            <v>35339</v>
          </cell>
        </row>
        <row r="2192">
          <cell r="A2192" t="str">
            <v>W3961</v>
          </cell>
          <cell r="B2192" t="str">
            <v>Adam</v>
          </cell>
          <cell r="C2192" t="str">
            <v>WUDARSKI</v>
          </cell>
          <cell r="D2192" t="str">
            <v>UKS Iskra Sarbice</v>
          </cell>
          <cell r="E2192">
            <v>34286</v>
          </cell>
        </row>
        <row r="2193">
          <cell r="A2193" t="str">
            <v>W3962</v>
          </cell>
          <cell r="B2193" t="str">
            <v>Sławomir</v>
          </cell>
          <cell r="C2193" t="str">
            <v>WUDARSKI</v>
          </cell>
          <cell r="D2193" t="str">
            <v>UKS Iskra Sarbice</v>
          </cell>
          <cell r="E2193">
            <v>34788</v>
          </cell>
        </row>
        <row r="2194">
          <cell r="A2194" t="str">
            <v>W3968</v>
          </cell>
          <cell r="B2194" t="str">
            <v>Arkadiusz</v>
          </cell>
          <cell r="C2194" t="str">
            <v>WARKOCZ</v>
          </cell>
          <cell r="D2194" t="str">
            <v>KS Stal Sulęcin</v>
          </cell>
          <cell r="E2194">
            <v>35275</v>
          </cell>
        </row>
        <row r="2195">
          <cell r="A2195" t="str">
            <v>W3970</v>
          </cell>
          <cell r="B2195" t="str">
            <v>Eryk</v>
          </cell>
          <cell r="C2195" t="str">
            <v>WINTER</v>
          </cell>
          <cell r="D2195" t="str">
            <v>KS Stal Sulęcin</v>
          </cell>
          <cell r="E2195">
            <v>35123</v>
          </cell>
        </row>
        <row r="2196">
          <cell r="A2196" t="str">
            <v>W3977</v>
          </cell>
          <cell r="B2196" t="str">
            <v>Elżbieta</v>
          </cell>
          <cell r="C2196" t="str">
            <v>WARKOCZ</v>
          </cell>
          <cell r="D2196" t="str">
            <v>KS Stal Sulęcin</v>
          </cell>
          <cell r="E2196">
            <v>35859</v>
          </cell>
        </row>
        <row r="2197">
          <cell r="A2197" t="str">
            <v>W3992</v>
          </cell>
          <cell r="B2197" t="str">
            <v>Paweł</v>
          </cell>
          <cell r="C2197" t="str">
            <v>WIERCIŃSKI</v>
          </cell>
          <cell r="D2197" t="str">
            <v>KKS Warmia Olsztyn</v>
          </cell>
          <cell r="E2197">
            <v>35666</v>
          </cell>
        </row>
        <row r="2198">
          <cell r="A2198" t="str">
            <v>W4002</v>
          </cell>
          <cell r="B2198" t="str">
            <v>Agnieszka</v>
          </cell>
          <cell r="C2198" t="str">
            <v>WILMONT</v>
          </cell>
          <cell r="D2198" t="str">
            <v>SKB Piast Słupsk</v>
          </cell>
          <cell r="E2198">
            <v>36072</v>
          </cell>
        </row>
        <row r="2199">
          <cell r="A2199" t="str">
            <v>W4024</v>
          </cell>
          <cell r="B2199" t="str">
            <v>Jakub</v>
          </cell>
          <cell r="C2199" t="str">
            <v>WILCZEWSKI</v>
          </cell>
          <cell r="D2199" t="str">
            <v>UKS 70 Płock</v>
          </cell>
          <cell r="E2199">
            <v>35473</v>
          </cell>
        </row>
        <row r="2200">
          <cell r="A2200" t="str">
            <v>W4049</v>
          </cell>
          <cell r="B2200" t="str">
            <v>Kamil</v>
          </cell>
          <cell r="C2200" t="str">
            <v>WUDARSKI</v>
          </cell>
          <cell r="D2200" t="str">
            <v>UKS Iskra Sarbice</v>
          </cell>
          <cell r="E2200">
            <v>35782</v>
          </cell>
        </row>
        <row r="2201">
          <cell r="A2201" t="str">
            <v>W4067</v>
          </cell>
          <cell r="B2201" t="str">
            <v>Szymon</v>
          </cell>
          <cell r="C2201" t="str">
            <v>WIŚNIEWSKI</v>
          </cell>
          <cell r="D2201" t="str">
            <v>----</v>
          </cell>
          <cell r="E2201">
            <v>35976</v>
          </cell>
        </row>
        <row r="2202">
          <cell r="A2202" t="str">
            <v>W4073</v>
          </cell>
          <cell r="B2202" t="str">
            <v>Damian</v>
          </cell>
          <cell r="C2202" t="str">
            <v>WYSOKIŃSKI</v>
          </cell>
          <cell r="D2202" t="str">
            <v>KS Wesoła Warszawa</v>
          </cell>
          <cell r="E2202">
            <v>35612</v>
          </cell>
        </row>
        <row r="2203">
          <cell r="A2203" t="str">
            <v>W4083</v>
          </cell>
          <cell r="B2203" t="str">
            <v>Agnieszka</v>
          </cell>
          <cell r="C2203" t="str">
            <v>WŁUDYKA</v>
          </cell>
          <cell r="D2203" t="str">
            <v>AZSWAT Warszawa</v>
          </cell>
          <cell r="E2203">
            <v>35900</v>
          </cell>
        </row>
        <row r="2204">
          <cell r="A2204" t="str">
            <v>W4090</v>
          </cell>
          <cell r="B2204" t="str">
            <v>Magdalena</v>
          </cell>
          <cell r="C2204" t="str">
            <v>WYCHOWANIEC</v>
          </cell>
          <cell r="D2204" t="str">
            <v>UKS 25 Kielce</v>
          </cell>
          <cell r="E2204">
            <v>35691</v>
          </cell>
        </row>
        <row r="2205">
          <cell r="A2205" t="str">
            <v>W4137</v>
          </cell>
          <cell r="B2205" t="str">
            <v>Jakub</v>
          </cell>
          <cell r="C2205" t="str">
            <v>WAWRZYNIAK</v>
          </cell>
          <cell r="D2205" t="str">
            <v>MMKS Kędzierzyn-Koźle</v>
          </cell>
          <cell r="E2205">
            <v>36877</v>
          </cell>
        </row>
        <row r="2206">
          <cell r="A2206" t="str">
            <v>W4270</v>
          </cell>
          <cell r="B2206" t="str">
            <v>Jędrzej</v>
          </cell>
          <cell r="C2206" t="str">
            <v>WACHOWSKI</v>
          </cell>
          <cell r="D2206" t="str">
            <v>STB Energia Lubliniec</v>
          </cell>
          <cell r="E2206">
            <v>35927</v>
          </cell>
        </row>
        <row r="2207">
          <cell r="A2207" t="str">
            <v>W4277</v>
          </cell>
          <cell r="B2207" t="str">
            <v>Grzegorz</v>
          </cell>
          <cell r="C2207" t="str">
            <v>WŁODARCZYK</v>
          </cell>
          <cell r="D2207" t="str">
            <v>AZSOŚ Łódź</v>
          </cell>
          <cell r="E2207">
            <v>28065</v>
          </cell>
        </row>
        <row r="2208">
          <cell r="A2208" t="str">
            <v>W4281</v>
          </cell>
          <cell r="B2208" t="str">
            <v>Ida</v>
          </cell>
          <cell r="C2208" t="str">
            <v>WIŚNIEWSKA</v>
          </cell>
          <cell r="D2208" t="str">
            <v>----</v>
          </cell>
          <cell r="E2208">
            <v>36604</v>
          </cell>
        </row>
        <row r="2209">
          <cell r="A2209" t="str">
            <v>W4288</v>
          </cell>
          <cell r="B2209" t="str">
            <v>Mateusz</v>
          </cell>
          <cell r="C2209" t="str">
            <v>WOJTASZEK</v>
          </cell>
          <cell r="D2209" t="str">
            <v>UKS Kiko Zamość</v>
          </cell>
          <cell r="E2209">
            <v>36042</v>
          </cell>
        </row>
        <row r="2210">
          <cell r="A2210" t="str">
            <v>W4322</v>
          </cell>
          <cell r="B2210" t="str">
            <v>Paulina</v>
          </cell>
          <cell r="C2210" t="str">
            <v>WILCZYŃSKA</v>
          </cell>
          <cell r="D2210" t="str">
            <v>UKS Orbitek Straszęcin</v>
          </cell>
          <cell r="E2210">
            <v>36725</v>
          </cell>
        </row>
        <row r="2211">
          <cell r="A2211" t="str">
            <v>W4382</v>
          </cell>
          <cell r="B2211" t="str">
            <v>Kinga</v>
          </cell>
          <cell r="C2211" t="str">
            <v>WENDERSKA</v>
          </cell>
          <cell r="D2211" t="str">
            <v>OTB Lotka Ostrów Wlkp.</v>
          </cell>
          <cell r="E2211">
            <v>34558</v>
          </cell>
        </row>
        <row r="2212">
          <cell r="A2212" t="str">
            <v>W4419</v>
          </cell>
          <cell r="B2212" t="str">
            <v>Zuzanna</v>
          </cell>
          <cell r="C2212" t="str">
            <v>WOJTYCZKA</v>
          </cell>
          <cell r="D2212" t="str">
            <v>OTB Lotka Ostrów Wlkp.</v>
          </cell>
          <cell r="E2212">
            <v>35766</v>
          </cell>
        </row>
        <row r="2213">
          <cell r="A2213" t="str">
            <v>W4420</v>
          </cell>
          <cell r="B2213" t="str">
            <v>Hubert</v>
          </cell>
          <cell r="C2213" t="str">
            <v>WIĘCŁAW</v>
          </cell>
          <cell r="D2213" t="str">
            <v>OTB Lotka Ostrów Wlkp.</v>
          </cell>
          <cell r="E2213">
            <v>35712</v>
          </cell>
        </row>
        <row r="2214">
          <cell r="A2214" t="str">
            <v>W4429</v>
          </cell>
          <cell r="B2214" t="str">
            <v>Bartłomiej</v>
          </cell>
          <cell r="C2214" t="str">
            <v>WYCISZKIEWICZ</v>
          </cell>
          <cell r="D2214" t="str">
            <v>UKSOSIR Badminton Sławno</v>
          </cell>
          <cell r="E2214">
            <v>36720</v>
          </cell>
        </row>
        <row r="2215">
          <cell r="A2215" t="str">
            <v>W4435</v>
          </cell>
          <cell r="B2215" t="str">
            <v>Karolina</v>
          </cell>
          <cell r="C2215" t="str">
            <v>WŁADZIŃSKA</v>
          </cell>
          <cell r="D2215" t="str">
            <v>----</v>
          </cell>
          <cell r="E2215">
            <v>36102</v>
          </cell>
        </row>
        <row r="2216">
          <cell r="A2216" t="str">
            <v>W4449</v>
          </cell>
          <cell r="B2216" t="str">
            <v>Maciej</v>
          </cell>
          <cell r="C2216" t="str">
            <v>WIERZBICKI</v>
          </cell>
          <cell r="D2216" t="str">
            <v>AZSWAT Warszawa</v>
          </cell>
          <cell r="E2216">
            <v>35637</v>
          </cell>
        </row>
        <row r="2217">
          <cell r="A2217" t="str">
            <v>W4501</v>
          </cell>
          <cell r="B2217" t="str">
            <v>Michalina</v>
          </cell>
          <cell r="C2217" t="str">
            <v>WÓJCIK</v>
          </cell>
          <cell r="D2217" t="str">
            <v>UKSOSIR Badminton Sławno</v>
          </cell>
          <cell r="E2217">
            <v>35814</v>
          </cell>
        </row>
        <row r="2218">
          <cell r="A2218" t="str">
            <v>W4550</v>
          </cell>
          <cell r="B2218" t="str">
            <v>Magdalena</v>
          </cell>
          <cell r="C2218" t="str">
            <v>WOLSKA</v>
          </cell>
          <cell r="D2218" t="str">
            <v>MKB Lednik Miastko</v>
          </cell>
          <cell r="E2218">
            <v>36645</v>
          </cell>
        </row>
        <row r="2219">
          <cell r="A2219" t="str">
            <v>W4583</v>
          </cell>
          <cell r="B2219" t="str">
            <v>Patrycja</v>
          </cell>
          <cell r="C2219" t="str">
            <v>WAWRZEŃCZYK</v>
          </cell>
          <cell r="D2219" t="str">
            <v>MKS Orlicz Suchedniów</v>
          </cell>
          <cell r="E2219">
            <v>36616</v>
          </cell>
        </row>
        <row r="2220">
          <cell r="A2220" t="str">
            <v>W4585</v>
          </cell>
          <cell r="B2220" t="str">
            <v>Maria</v>
          </cell>
          <cell r="C2220" t="str">
            <v>WIERZBIŃSKA</v>
          </cell>
          <cell r="D2220" t="str">
            <v>MKS Orlicz Suchedniów</v>
          </cell>
          <cell r="E2220">
            <v>36747</v>
          </cell>
        </row>
        <row r="2221">
          <cell r="A2221" t="str">
            <v>W4634</v>
          </cell>
          <cell r="B2221" t="str">
            <v>Bjorn</v>
          </cell>
          <cell r="C2221" t="str">
            <v>VIEHWEGER</v>
          </cell>
          <cell r="D2221" t="str">
            <v>AZSUW Warszawa</v>
          </cell>
          <cell r="E2221">
            <v>29624</v>
          </cell>
        </row>
        <row r="2222">
          <cell r="A2222" t="str">
            <v>W4650</v>
          </cell>
          <cell r="B2222" t="str">
            <v>Sebastian</v>
          </cell>
          <cell r="C2222" t="str">
            <v>WUDARSKI</v>
          </cell>
          <cell r="D2222" t="str">
            <v>UKS Iskra Sarbice</v>
          </cell>
          <cell r="E2222">
            <v>36317</v>
          </cell>
        </row>
        <row r="2223">
          <cell r="A2223" t="str">
            <v>W4651</v>
          </cell>
          <cell r="B2223" t="str">
            <v>Mateusz</v>
          </cell>
          <cell r="C2223" t="str">
            <v>WUDARSKI</v>
          </cell>
          <cell r="D2223" t="str">
            <v>UKS Iskra Sarbice</v>
          </cell>
          <cell r="E2223">
            <v>36803</v>
          </cell>
        </row>
        <row r="2224">
          <cell r="A2224" t="str">
            <v>W4657</v>
          </cell>
          <cell r="B2224" t="str">
            <v>Aleksander</v>
          </cell>
          <cell r="C2224" t="str">
            <v>WYŻYKOWSKI</v>
          </cell>
          <cell r="D2224" t="str">
            <v>KS Hubertus Zalesie Górne</v>
          </cell>
          <cell r="E2224">
            <v>36637</v>
          </cell>
        </row>
        <row r="2225">
          <cell r="A2225" t="str">
            <v>W4660</v>
          </cell>
          <cell r="B2225" t="str">
            <v>Radosław</v>
          </cell>
          <cell r="C2225" t="str">
            <v>WALAS</v>
          </cell>
          <cell r="D2225" t="str">
            <v>----</v>
          </cell>
          <cell r="E2225">
            <v>27920</v>
          </cell>
        </row>
        <row r="2226">
          <cell r="A2226" t="str">
            <v>W4663</v>
          </cell>
          <cell r="B2226" t="str">
            <v>Jan</v>
          </cell>
          <cell r="C2226" t="str">
            <v>WYRZYKOWSKI</v>
          </cell>
          <cell r="D2226" t="str">
            <v>----</v>
          </cell>
          <cell r="E2226">
            <v>13882</v>
          </cell>
        </row>
        <row r="2227">
          <cell r="A2227" t="str">
            <v>W4701</v>
          </cell>
          <cell r="B2227" t="str">
            <v>Radosław</v>
          </cell>
          <cell r="C2227" t="str">
            <v>WRÓBEL</v>
          </cell>
          <cell r="D2227" t="str">
            <v>KB Vol-Trick Kępno</v>
          </cell>
          <cell r="E2227">
            <v>36206</v>
          </cell>
        </row>
        <row r="2228">
          <cell r="A2228" t="str">
            <v>W4743</v>
          </cell>
          <cell r="B2228" t="str">
            <v>Aleksandra</v>
          </cell>
          <cell r="C2228" t="str">
            <v>WYHADAŃCZUK</v>
          </cell>
          <cell r="D2228" t="str">
            <v>MUKS 5 Chełm</v>
          </cell>
          <cell r="E2228">
            <v>35917</v>
          </cell>
        </row>
        <row r="2229">
          <cell r="A2229" t="str">
            <v>W4744</v>
          </cell>
          <cell r="B2229" t="str">
            <v>Natalia</v>
          </cell>
          <cell r="C2229" t="str">
            <v>WITULSKA</v>
          </cell>
          <cell r="D2229" t="str">
            <v>ZKB Maced Polanów</v>
          </cell>
          <cell r="E2229">
            <v>36192</v>
          </cell>
        </row>
        <row r="2230">
          <cell r="A2230" t="str">
            <v>W4745</v>
          </cell>
          <cell r="B2230" t="str">
            <v>Szymon</v>
          </cell>
          <cell r="C2230" t="str">
            <v>WYDRA</v>
          </cell>
          <cell r="D2230" t="str">
            <v>MUKS 5 Chełm</v>
          </cell>
          <cell r="E2230">
            <v>37091</v>
          </cell>
        </row>
        <row r="2231">
          <cell r="A2231" t="str">
            <v>W4753</v>
          </cell>
          <cell r="B2231" t="str">
            <v>Natan</v>
          </cell>
          <cell r="C2231" t="str">
            <v>VOGT</v>
          </cell>
          <cell r="D2231" t="str">
            <v>MMKS Kędzierzyn-Koźle</v>
          </cell>
          <cell r="E2231">
            <v>36658</v>
          </cell>
        </row>
        <row r="2232">
          <cell r="A2232" t="str">
            <v>W4757</v>
          </cell>
          <cell r="B2232" t="str">
            <v>Norbert</v>
          </cell>
          <cell r="C2232" t="str">
            <v>WOLNIAK</v>
          </cell>
          <cell r="D2232" t="str">
            <v>MLKS Solec Kuj.</v>
          </cell>
          <cell r="E2232">
            <v>37427</v>
          </cell>
        </row>
        <row r="2233">
          <cell r="A2233" t="str">
            <v>W4768</v>
          </cell>
          <cell r="B2233" t="str">
            <v>Marcin</v>
          </cell>
          <cell r="C2233" t="str">
            <v>WOŹNIAK</v>
          </cell>
          <cell r="D2233" t="str">
            <v>----</v>
          </cell>
          <cell r="E2233">
            <v>35737</v>
          </cell>
        </row>
        <row r="2234">
          <cell r="A2234" t="str">
            <v>W4804</v>
          </cell>
          <cell r="B2234" t="str">
            <v>Emilia</v>
          </cell>
          <cell r="C2234" t="str">
            <v>WAGNER</v>
          </cell>
          <cell r="D2234" t="str">
            <v>UKS Astra Wrocław</v>
          </cell>
          <cell r="E2234">
            <v>37027</v>
          </cell>
        </row>
        <row r="2235">
          <cell r="A2235" t="str">
            <v>W4805</v>
          </cell>
          <cell r="B2235" t="str">
            <v>Maja</v>
          </cell>
          <cell r="C2235" t="str">
            <v>WAGNER</v>
          </cell>
          <cell r="D2235" t="str">
            <v>UKS Astra Wrocław</v>
          </cell>
          <cell r="E2235">
            <v>37027</v>
          </cell>
        </row>
        <row r="2236">
          <cell r="A2236" t="str">
            <v>W4835</v>
          </cell>
          <cell r="B2236" t="str">
            <v>Roman</v>
          </cell>
          <cell r="C2236" t="str">
            <v>WRÓBEL</v>
          </cell>
          <cell r="D2236" t="str">
            <v>----</v>
          </cell>
          <cell r="E2236">
            <v>25186</v>
          </cell>
        </row>
        <row r="2237">
          <cell r="A2237" t="str">
            <v>W4836</v>
          </cell>
          <cell r="B2237" t="str">
            <v>Witold</v>
          </cell>
          <cell r="C2237" t="str">
            <v>WIERSZIN</v>
          </cell>
          <cell r="D2237" t="str">
            <v>----</v>
          </cell>
          <cell r="E2237">
            <v>25542</v>
          </cell>
        </row>
        <row r="2238">
          <cell r="A2238" t="str">
            <v>W4847</v>
          </cell>
          <cell r="B2238" t="str">
            <v>Paweł</v>
          </cell>
          <cell r="C2238" t="str">
            <v>WIRZINKIEWICZ</v>
          </cell>
          <cell r="D2238" t="str">
            <v>KKS Warmia Olsztyn</v>
          </cell>
          <cell r="E2238">
            <v>35138</v>
          </cell>
        </row>
        <row r="2239">
          <cell r="A2239" t="str">
            <v>W4887</v>
          </cell>
          <cell r="B2239" t="str">
            <v>Ksawery</v>
          </cell>
          <cell r="C2239" t="str">
            <v>WOJTASZEK</v>
          </cell>
          <cell r="D2239" t="str">
            <v>KS Wesoła Warszawa</v>
          </cell>
          <cell r="E2239">
            <v>37400</v>
          </cell>
        </row>
        <row r="2240">
          <cell r="A2240" t="str">
            <v>W4894</v>
          </cell>
          <cell r="B2240" t="str">
            <v>Olga</v>
          </cell>
          <cell r="C2240" t="str">
            <v>WYSZKOWSKA</v>
          </cell>
          <cell r="D2240" t="str">
            <v>KS Wesoła Warszawa</v>
          </cell>
          <cell r="E2240">
            <v>35961</v>
          </cell>
        </row>
        <row r="2241">
          <cell r="A2241" t="str">
            <v>W4916</v>
          </cell>
          <cell r="B2241" t="str">
            <v>Marta</v>
          </cell>
          <cell r="C2241" t="str">
            <v>WIECZOREK</v>
          </cell>
          <cell r="D2241" t="str">
            <v>UKS 25 Kielce</v>
          </cell>
          <cell r="E2241">
            <v>35928</v>
          </cell>
        </row>
        <row r="2242">
          <cell r="A2242" t="str">
            <v>W4936</v>
          </cell>
          <cell r="B2242" t="str">
            <v>Jerzy</v>
          </cell>
          <cell r="C2242" t="str">
            <v>WIEKIERA</v>
          </cell>
          <cell r="D2242" t="str">
            <v>----</v>
          </cell>
          <cell r="E2242">
            <v>18751</v>
          </cell>
        </row>
        <row r="2243">
          <cell r="A2243" t="str">
            <v>W4941</v>
          </cell>
          <cell r="B2243" t="str">
            <v>Magdalena</v>
          </cell>
          <cell r="C2243" t="str">
            <v>WALENTYNOWICZ</v>
          </cell>
          <cell r="D2243" t="str">
            <v>LUKS Księżyno</v>
          </cell>
          <cell r="E2243">
            <v>36264</v>
          </cell>
        </row>
        <row r="2244">
          <cell r="A2244" t="str">
            <v>W4946</v>
          </cell>
          <cell r="B2244" t="str">
            <v>Sonia</v>
          </cell>
          <cell r="C2244" t="str">
            <v>WACHOWSKA</v>
          </cell>
          <cell r="D2244" t="str">
            <v>STB Energia Lubliniec</v>
          </cell>
          <cell r="E2244">
            <v>24930</v>
          </cell>
        </row>
        <row r="2245">
          <cell r="A2245" t="str">
            <v>W4967</v>
          </cell>
          <cell r="B2245" t="str">
            <v>Jakub</v>
          </cell>
          <cell r="C2245" t="str">
            <v>WINDAK</v>
          </cell>
          <cell r="D2245" t="str">
            <v>ULKS U-2 Lotka Bytów</v>
          </cell>
          <cell r="E2245">
            <v>36950</v>
          </cell>
        </row>
        <row r="2246">
          <cell r="A2246" t="str">
            <v>W4976</v>
          </cell>
          <cell r="B2246" t="str">
            <v>Adrian</v>
          </cell>
          <cell r="C2246" t="str">
            <v>WASIK</v>
          </cell>
          <cell r="D2246" t="str">
            <v>UKS Junior Wrzosowa</v>
          </cell>
          <cell r="E2246">
            <v>36573</v>
          </cell>
        </row>
        <row r="2247">
          <cell r="A2247" t="str">
            <v>W4982</v>
          </cell>
          <cell r="B2247" t="str">
            <v>Julia</v>
          </cell>
          <cell r="C2247" t="str">
            <v>WYSOWSKA</v>
          </cell>
          <cell r="D2247" t="str">
            <v>UKS Astra Wrocław</v>
          </cell>
          <cell r="E2247">
            <v>36222</v>
          </cell>
        </row>
        <row r="2248">
          <cell r="A2248" t="str">
            <v>W4999</v>
          </cell>
          <cell r="B2248" t="str">
            <v>Krystian</v>
          </cell>
          <cell r="C2248" t="str">
            <v>WASYNIAK</v>
          </cell>
          <cell r="D2248" t="str">
            <v>UKS Smecz Bogatynia</v>
          </cell>
          <cell r="E2248">
            <v>36016</v>
          </cell>
        </row>
        <row r="2249">
          <cell r="A2249" t="str">
            <v>W5014</v>
          </cell>
          <cell r="B2249" t="str">
            <v>Przemysław</v>
          </cell>
          <cell r="C2249" t="str">
            <v>WŁODEK</v>
          </cell>
          <cell r="D2249" t="str">
            <v>MKSKSOS Kraków</v>
          </cell>
          <cell r="E2249">
            <v>34318</v>
          </cell>
        </row>
        <row r="2250">
          <cell r="A2250" t="str">
            <v>W5023</v>
          </cell>
          <cell r="B2250" t="str">
            <v>Rafał</v>
          </cell>
          <cell r="C2250" t="str">
            <v>WIŚNIEWSKI</v>
          </cell>
          <cell r="D2250" t="str">
            <v>ULKS Łączna</v>
          </cell>
          <cell r="E2250">
            <v>37031</v>
          </cell>
        </row>
        <row r="2251">
          <cell r="A2251" t="str">
            <v>W5031</v>
          </cell>
          <cell r="B2251" t="str">
            <v>Eryk</v>
          </cell>
          <cell r="C2251" t="str">
            <v>WALA</v>
          </cell>
          <cell r="D2251" t="str">
            <v>UKS Unia Bieruń</v>
          </cell>
          <cell r="E2251">
            <v>36639</v>
          </cell>
        </row>
        <row r="2252">
          <cell r="A2252" t="str">
            <v>W5047</v>
          </cell>
          <cell r="B2252" t="str">
            <v>Filip</v>
          </cell>
          <cell r="C2252" t="str">
            <v>WALCZAK</v>
          </cell>
          <cell r="D2252" t="str">
            <v>----</v>
          </cell>
          <cell r="E2252">
            <v>35594</v>
          </cell>
        </row>
        <row r="2253">
          <cell r="A2253" t="str">
            <v>W5054</v>
          </cell>
          <cell r="B2253" t="str">
            <v>Bartosz</v>
          </cell>
          <cell r="C2253" t="str">
            <v>WALICKI</v>
          </cell>
          <cell r="D2253" t="str">
            <v>SKB Suwałki</v>
          </cell>
          <cell r="E2253">
            <v>35919</v>
          </cell>
        </row>
        <row r="2254">
          <cell r="A2254" t="str">
            <v>W5077</v>
          </cell>
          <cell r="B2254" t="str">
            <v>Katarzyna</v>
          </cell>
          <cell r="C2254" t="str">
            <v>WALAS</v>
          </cell>
          <cell r="D2254" t="str">
            <v>UMKS Junis Szczucin</v>
          </cell>
          <cell r="E2254">
            <v>36356</v>
          </cell>
        </row>
        <row r="2255">
          <cell r="A2255" t="str">
            <v>W5117</v>
          </cell>
          <cell r="B2255" t="str">
            <v>Hubert</v>
          </cell>
          <cell r="C2255" t="str">
            <v>WIOREK</v>
          </cell>
          <cell r="D2255" t="str">
            <v>UKS Kometa Sianów</v>
          </cell>
          <cell r="E2255">
            <v>37109</v>
          </cell>
        </row>
        <row r="2256">
          <cell r="A2256" t="str">
            <v>W5148</v>
          </cell>
          <cell r="B2256" t="str">
            <v>Jeremiasz</v>
          </cell>
          <cell r="C2256" t="str">
            <v>WESOŁEK</v>
          </cell>
          <cell r="D2256" t="str">
            <v>KSR Wolant Łódź</v>
          </cell>
          <cell r="E2256">
            <v>36868</v>
          </cell>
        </row>
        <row r="2257">
          <cell r="A2257" t="str">
            <v>W5152</v>
          </cell>
          <cell r="B2257" t="str">
            <v>Mikołaj</v>
          </cell>
          <cell r="C2257" t="str">
            <v>WRZALIK</v>
          </cell>
          <cell r="D2257" t="str">
            <v>KS Match Point Ślęza</v>
          </cell>
          <cell r="E2257">
            <v>37456</v>
          </cell>
        </row>
        <row r="2258">
          <cell r="A2258" t="str">
            <v>W5158</v>
          </cell>
          <cell r="B2258" t="str">
            <v>Konrad</v>
          </cell>
          <cell r="C2258" t="str">
            <v>WYSOKIŃSKI</v>
          </cell>
          <cell r="D2258" t="str">
            <v>KS Wesoła Warszawa</v>
          </cell>
          <cell r="E2258">
            <v>37208</v>
          </cell>
        </row>
        <row r="2259">
          <cell r="A2259" t="str">
            <v>W5187</v>
          </cell>
          <cell r="B2259" t="str">
            <v>Kacper</v>
          </cell>
          <cell r="C2259" t="str">
            <v>WOJTYNA</v>
          </cell>
          <cell r="D2259" t="str">
            <v>UKS Kiko Zamość</v>
          </cell>
          <cell r="E2259">
            <v>36340</v>
          </cell>
        </row>
        <row r="2260">
          <cell r="A2260" t="str">
            <v>W5196</v>
          </cell>
          <cell r="B2260" t="str">
            <v>Mateusz</v>
          </cell>
          <cell r="C2260" t="str">
            <v>WAWRYK</v>
          </cell>
          <cell r="D2260" t="str">
            <v>UKS Kiko Zamość</v>
          </cell>
          <cell r="E2260">
            <v>36691</v>
          </cell>
        </row>
        <row r="2261">
          <cell r="A2261" t="str">
            <v>W5274</v>
          </cell>
          <cell r="B2261" t="str">
            <v>Mateusz</v>
          </cell>
          <cell r="C2261" t="str">
            <v>WRĘGA</v>
          </cell>
          <cell r="D2261" t="str">
            <v>PMKS Chrobry Piotrowice</v>
          </cell>
          <cell r="E2261">
            <v>35439</v>
          </cell>
        </row>
        <row r="2262">
          <cell r="A2262" t="str">
            <v>W5293</v>
          </cell>
          <cell r="B2262" t="str">
            <v>Patryk</v>
          </cell>
          <cell r="C2262" t="str">
            <v>WERESZYŃSKI</v>
          </cell>
          <cell r="D2262" t="str">
            <v>KS Masovia Płock</v>
          </cell>
          <cell r="E2262">
            <v>36908</v>
          </cell>
        </row>
        <row r="2263">
          <cell r="A2263" t="str">
            <v>W5300</v>
          </cell>
          <cell r="B2263" t="str">
            <v>Marta</v>
          </cell>
          <cell r="C2263" t="str">
            <v>WROŃSKA</v>
          </cell>
          <cell r="D2263" t="str">
            <v>UKS KSBad Kraków</v>
          </cell>
          <cell r="E2263">
            <v>36941</v>
          </cell>
        </row>
        <row r="2264">
          <cell r="A2264" t="str">
            <v>W5341</v>
          </cell>
          <cell r="B2264" t="str">
            <v>Karol</v>
          </cell>
          <cell r="C2264" t="str">
            <v>WOJTYNA</v>
          </cell>
          <cell r="D2264" t="str">
            <v>UKS Kiko Zamość</v>
          </cell>
          <cell r="E2264">
            <v>36906</v>
          </cell>
        </row>
        <row r="2265">
          <cell r="A2265" t="str">
            <v>W5355</v>
          </cell>
          <cell r="B2265" t="str">
            <v>Michał</v>
          </cell>
          <cell r="C2265" t="str">
            <v>WASILEWSKI</v>
          </cell>
          <cell r="D2265" t="str">
            <v>UKS Kiko Zamość</v>
          </cell>
          <cell r="E2265">
            <v>37040</v>
          </cell>
        </row>
        <row r="2266">
          <cell r="A2266" t="str">
            <v>W5388</v>
          </cell>
          <cell r="B2266" t="str">
            <v>Bartłomiej</v>
          </cell>
          <cell r="C2266" t="str">
            <v>WITKOWICZ</v>
          </cell>
          <cell r="D2266" t="str">
            <v>UKS Iskra Babimost</v>
          </cell>
          <cell r="E2266">
            <v>36318</v>
          </cell>
        </row>
        <row r="2267">
          <cell r="A2267" t="str">
            <v>W5393</v>
          </cell>
          <cell r="B2267" t="str">
            <v>Joanna</v>
          </cell>
          <cell r="C2267" t="str">
            <v>WAPNIARSKA</v>
          </cell>
          <cell r="D2267" t="str">
            <v>UKS Kiko Zamość</v>
          </cell>
          <cell r="E2267">
            <v>36752</v>
          </cell>
        </row>
        <row r="2268">
          <cell r="A2268" t="str">
            <v>W5396</v>
          </cell>
          <cell r="B2268" t="str">
            <v>Klaudia</v>
          </cell>
          <cell r="C2268" t="str">
            <v>WILK</v>
          </cell>
          <cell r="D2268" t="str">
            <v>UKS Jagiellonka Medyka</v>
          </cell>
          <cell r="E2268">
            <v>36611</v>
          </cell>
        </row>
        <row r="2269">
          <cell r="A2269" t="str">
            <v>W5443</v>
          </cell>
          <cell r="B2269" t="str">
            <v>Natalia</v>
          </cell>
          <cell r="C2269" t="str">
            <v>WŁODARCZYK</v>
          </cell>
          <cell r="D2269" t="str">
            <v>KKS Ruch Piotrków Tryb.</v>
          </cell>
          <cell r="E2269">
            <v>37104</v>
          </cell>
        </row>
        <row r="2270">
          <cell r="A2270" t="str">
            <v>W5468</v>
          </cell>
          <cell r="B2270" t="str">
            <v>Klaudia</v>
          </cell>
          <cell r="C2270" t="str">
            <v>WÓJCIK</v>
          </cell>
          <cell r="D2270" t="str">
            <v>KS Chojnik Jelenia Góra</v>
          </cell>
          <cell r="E2270">
            <v>36514</v>
          </cell>
        </row>
        <row r="2271">
          <cell r="A2271" t="str">
            <v>W5473</v>
          </cell>
          <cell r="B2271" t="str">
            <v>Paulina</v>
          </cell>
          <cell r="C2271" t="str">
            <v>WUDARSKA</v>
          </cell>
          <cell r="D2271" t="str">
            <v>UKS Iskra Sarbice</v>
          </cell>
          <cell r="E2271">
            <v>37640</v>
          </cell>
        </row>
        <row r="2272">
          <cell r="A2272" t="str">
            <v>W5485</v>
          </cell>
          <cell r="B2272" t="str">
            <v>Ryszard</v>
          </cell>
          <cell r="C2272" t="str">
            <v>WÓJCIK</v>
          </cell>
          <cell r="D2272" t="str">
            <v>----</v>
          </cell>
          <cell r="E2272">
            <v>24034</v>
          </cell>
        </row>
        <row r="2273">
          <cell r="A2273" t="str">
            <v>W5498</v>
          </cell>
          <cell r="B2273" t="str">
            <v>Szymon</v>
          </cell>
          <cell r="C2273" t="str">
            <v>WOLNIAK</v>
          </cell>
          <cell r="D2273" t="str">
            <v>MMKS Gdańsk</v>
          </cell>
          <cell r="E2273">
            <v>36989</v>
          </cell>
        </row>
        <row r="2274">
          <cell r="A2274" t="str">
            <v>W5526</v>
          </cell>
          <cell r="B2274" t="str">
            <v>Filip</v>
          </cell>
          <cell r="C2274" t="str">
            <v>WASILEWSKI</v>
          </cell>
          <cell r="D2274" t="str">
            <v>SKB Suwałki</v>
          </cell>
          <cell r="E2274">
            <v>37022</v>
          </cell>
        </row>
        <row r="2275">
          <cell r="A2275" t="str">
            <v>W5539</v>
          </cell>
          <cell r="B2275" t="str">
            <v>Zuzanna</v>
          </cell>
          <cell r="C2275" t="str">
            <v>WASIK</v>
          </cell>
          <cell r="D2275" t="str">
            <v>UKS Junior Wrzosowa</v>
          </cell>
          <cell r="E2275">
            <v>37565</v>
          </cell>
        </row>
        <row r="2276">
          <cell r="A2276" t="str">
            <v>W5544</v>
          </cell>
          <cell r="B2276" t="str">
            <v>Tomasz</v>
          </cell>
          <cell r="C2276" t="str">
            <v>WYDRO</v>
          </cell>
          <cell r="D2276" t="str">
            <v>UKSB Volant Mielec</v>
          </cell>
          <cell r="E2276">
            <v>37131</v>
          </cell>
        </row>
        <row r="2277">
          <cell r="A2277" t="str">
            <v>W5546</v>
          </cell>
          <cell r="B2277" t="str">
            <v>Mateusz</v>
          </cell>
          <cell r="C2277" t="str">
            <v>WRONA</v>
          </cell>
          <cell r="D2277" t="str">
            <v>AZSAGH Kraków</v>
          </cell>
          <cell r="E2277">
            <v>37542</v>
          </cell>
        </row>
        <row r="2278">
          <cell r="A2278" t="str">
            <v>W5564</v>
          </cell>
          <cell r="B2278" t="str">
            <v>Magdalena</v>
          </cell>
          <cell r="C2278" t="str">
            <v>WOJNIAK</v>
          </cell>
          <cell r="D2278" t="str">
            <v>UKSOSIR Badminton Sławno</v>
          </cell>
          <cell r="E2278">
            <v>37435</v>
          </cell>
        </row>
        <row r="2279">
          <cell r="A2279" t="str">
            <v>W5569</v>
          </cell>
          <cell r="B2279" t="str">
            <v>Barbara</v>
          </cell>
          <cell r="C2279" t="str">
            <v>WOŁOSZYN</v>
          </cell>
          <cell r="D2279" t="str">
            <v>UKSB Volant Mielec</v>
          </cell>
          <cell r="E2279">
            <v>36957</v>
          </cell>
        </row>
        <row r="2280">
          <cell r="A2280" t="str">
            <v>W5575</v>
          </cell>
          <cell r="B2280" t="str">
            <v>Aleksandra</v>
          </cell>
          <cell r="C2280" t="str">
            <v>WÓJCIAK</v>
          </cell>
          <cell r="D2280" t="str">
            <v>PMKS Chrobry Piotrowice</v>
          </cell>
          <cell r="E2280">
            <v>36901</v>
          </cell>
        </row>
        <row r="2281">
          <cell r="A2281" t="str">
            <v>W5576</v>
          </cell>
          <cell r="B2281" t="str">
            <v>Angelika</v>
          </cell>
          <cell r="C2281" t="str">
            <v>WÓJCIK</v>
          </cell>
          <cell r="D2281" t="str">
            <v>PMKS Chrobry Piotrowice</v>
          </cell>
          <cell r="E2281">
            <v>36526</v>
          </cell>
        </row>
        <row r="2282">
          <cell r="A2282" t="str">
            <v>W5635</v>
          </cell>
          <cell r="B2282" t="str">
            <v>Julia</v>
          </cell>
          <cell r="C2282" t="str">
            <v>WIETECKA</v>
          </cell>
          <cell r="D2282" t="str">
            <v>----</v>
          </cell>
          <cell r="E2282">
            <v>36690</v>
          </cell>
        </row>
        <row r="2283">
          <cell r="A2283" t="str">
            <v>W5654</v>
          </cell>
          <cell r="B2283" t="str">
            <v>Weronika</v>
          </cell>
          <cell r="C2283" t="str">
            <v>WÓJCIK</v>
          </cell>
          <cell r="D2283" t="str">
            <v>PMKS Chrobry Piotrowice</v>
          </cell>
          <cell r="E2283">
            <v>36526</v>
          </cell>
        </row>
        <row r="2284">
          <cell r="A2284" t="str">
            <v>W5659</v>
          </cell>
          <cell r="B2284" t="str">
            <v>Weronika</v>
          </cell>
          <cell r="C2284" t="str">
            <v>WITORZEŃĆ</v>
          </cell>
          <cell r="D2284" t="str">
            <v>LUKS Krokus Góralice</v>
          </cell>
          <cell r="E2284">
            <v>37047</v>
          </cell>
        </row>
        <row r="2285">
          <cell r="A2285" t="str">
            <v>W5669</v>
          </cell>
          <cell r="B2285" t="str">
            <v>Jakub</v>
          </cell>
          <cell r="C2285" t="str">
            <v>WIĘCKOWSKI</v>
          </cell>
          <cell r="D2285" t="str">
            <v>LUKS Badminton Choroszcz</v>
          </cell>
          <cell r="E2285">
            <v>36550</v>
          </cell>
        </row>
        <row r="2286">
          <cell r="A2286" t="str">
            <v>W5681</v>
          </cell>
          <cell r="B2286" t="str">
            <v>Uladzimir</v>
          </cell>
          <cell r="C2286" t="str">
            <v>VARANTSOU</v>
          </cell>
          <cell r="D2286" t="str">
            <v>----</v>
          </cell>
          <cell r="E2286">
            <v>33599</v>
          </cell>
        </row>
        <row r="2287">
          <cell r="A2287" t="str">
            <v>W5682</v>
          </cell>
          <cell r="B2287" t="str">
            <v>Anna</v>
          </cell>
          <cell r="C2287" t="str">
            <v>WAWRZYNIAK</v>
          </cell>
          <cell r="D2287" t="str">
            <v>----</v>
          </cell>
          <cell r="E2287">
            <v>35760</v>
          </cell>
        </row>
        <row r="2288">
          <cell r="A2288" t="str">
            <v>W5695</v>
          </cell>
          <cell r="B2288" t="str">
            <v>Filip</v>
          </cell>
          <cell r="C2288" t="str">
            <v>WIECZOREK</v>
          </cell>
          <cell r="D2288" t="str">
            <v>UKS 2 Sobótka</v>
          </cell>
          <cell r="E2288">
            <v>38121</v>
          </cell>
        </row>
        <row r="2289">
          <cell r="A2289" t="str">
            <v>W5707</v>
          </cell>
          <cell r="B2289" t="str">
            <v>Olaf</v>
          </cell>
          <cell r="C2289" t="str">
            <v>WARNECKI</v>
          </cell>
          <cell r="D2289" t="str">
            <v>----</v>
          </cell>
          <cell r="E2289">
            <v>37579</v>
          </cell>
        </row>
        <row r="2290">
          <cell r="A2290" t="str">
            <v>W5766</v>
          </cell>
          <cell r="B2290" t="str">
            <v>Paulina</v>
          </cell>
          <cell r="C2290" t="str">
            <v>WZOREK</v>
          </cell>
          <cell r="D2290" t="str">
            <v>UKS Lotka Łódź</v>
          </cell>
          <cell r="E2290">
            <v>37672</v>
          </cell>
        </row>
        <row r="2291">
          <cell r="A2291" t="str">
            <v>W5774</v>
          </cell>
          <cell r="B2291" t="str">
            <v>Bartłomiej</v>
          </cell>
          <cell r="C2291" t="str">
            <v>WOŹNIAK</v>
          </cell>
          <cell r="D2291" t="str">
            <v>UKS Kiko Zamość</v>
          </cell>
          <cell r="E2291">
            <v>37481</v>
          </cell>
        </row>
        <row r="2292">
          <cell r="A2292" t="str">
            <v>W5787</v>
          </cell>
          <cell r="B2292" t="str">
            <v>Mateusz</v>
          </cell>
          <cell r="C2292" t="str">
            <v>WILK</v>
          </cell>
          <cell r="D2292" t="str">
            <v>UKS Orbitek Straszęcin</v>
          </cell>
          <cell r="E2292">
            <v>37705</v>
          </cell>
        </row>
        <row r="2293">
          <cell r="A2293" t="str">
            <v>W5796</v>
          </cell>
          <cell r="B2293" t="str">
            <v>Przemysław</v>
          </cell>
          <cell r="C2293" t="str">
            <v>WITEK</v>
          </cell>
          <cell r="D2293" t="str">
            <v>KKS Warmia Olsztyn</v>
          </cell>
          <cell r="E2293">
            <v>36862</v>
          </cell>
        </row>
        <row r="2294">
          <cell r="A2294" t="str">
            <v>W5818</v>
          </cell>
          <cell r="B2294" t="str">
            <v>Victoria</v>
          </cell>
          <cell r="C2294" t="str">
            <v>WOJCIECHOWICZ</v>
          </cell>
          <cell r="D2294" t="str">
            <v>UKSB Milenium Warszawa</v>
          </cell>
          <cell r="E2294">
            <v>38548</v>
          </cell>
        </row>
        <row r="2295">
          <cell r="A2295" t="str">
            <v>W5845</v>
          </cell>
          <cell r="B2295" t="str">
            <v>Monika</v>
          </cell>
          <cell r="C2295" t="str">
            <v>WIECZOREK</v>
          </cell>
          <cell r="D2295" t="str">
            <v>UKS KSBad Kraków</v>
          </cell>
          <cell r="E2295">
            <v>37572</v>
          </cell>
        </row>
        <row r="2296">
          <cell r="A2296" t="str">
            <v>W5846</v>
          </cell>
          <cell r="B2296" t="str">
            <v>Karol</v>
          </cell>
          <cell r="C2296" t="str">
            <v>WRÓBEL</v>
          </cell>
          <cell r="D2296" t="str">
            <v>UKS KSBad Kraków</v>
          </cell>
          <cell r="E2296">
            <v>37637</v>
          </cell>
        </row>
        <row r="2297">
          <cell r="A2297" t="str">
            <v>W5853</v>
          </cell>
          <cell r="B2297" t="str">
            <v>Marek</v>
          </cell>
          <cell r="C2297" t="str">
            <v>WASZKOWSKI</v>
          </cell>
          <cell r="D2297" t="str">
            <v>UKS Astra Wrocław</v>
          </cell>
          <cell r="E2297">
            <v>35688</v>
          </cell>
        </row>
        <row r="2298">
          <cell r="A2298" t="str">
            <v>W5855</v>
          </cell>
          <cell r="B2298" t="str">
            <v>Gabriel</v>
          </cell>
          <cell r="C2298" t="str">
            <v>WECHTA</v>
          </cell>
          <cell r="D2298" t="str">
            <v>UKS Astra Wrocław</v>
          </cell>
          <cell r="E2298">
            <v>36464</v>
          </cell>
        </row>
        <row r="2299">
          <cell r="A2299" t="str">
            <v>X0001</v>
          </cell>
          <cell r="B2299" t="str">
            <v>Wiktoria</v>
          </cell>
          <cell r="C2299" t="str">
            <v>PAKOSZ</v>
          </cell>
          <cell r="D2299" t="str">
            <v>UMKS Dubiecko</v>
          </cell>
          <cell r="E2299">
            <v>41426</v>
          </cell>
        </row>
        <row r="2300">
          <cell r="A2300" t="str">
            <v>X0002</v>
          </cell>
          <cell r="B2300" t="str">
            <v>Gabriela</v>
          </cell>
          <cell r="C2300" t="str">
            <v>FRONT</v>
          </cell>
          <cell r="D2300" t="str">
            <v>UMKS Dubiecko</v>
          </cell>
          <cell r="E2300">
            <v>41426</v>
          </cell>
        </row>
        <row r="2301">
          <cell r="A2301" t="str">
            <v>X0003</v>
          </cell>
          <cell r="B2301" t="str">
            <v>Paulina</v>
          </cell>
          <cell r="C2301" t="str">
            <v>PAWLUS</v>
          </cell>
          <cell r="D2301" t="str">
            <v>UMKS Dubiecko</v>
          </cell>
          <cell r="E2301">
            <v>41426</v>
          </cell>
        </row>
        <row r="2302">
          <cell r="A2302" t="str">
            <v>X0004</v>
          </cell>
          <cell r="B2302" t="str">
            <v>Anna</v>
          </cell>
          <cell r="C2302" t="str">
            <v>TUREK</v>
          </cell>
          <cell r="D2302" t="str">
            <v>UMKS Dubiecko</v>
          </cell>
          <cell r="E2302">
            <v>41426</v>
          </cell>
        </row>
        <row r="2303">
          <cell r="A2303" t="str">
            <v>X0005</v>
          </cell>
          <cell r="B2303" t="str">
            <v>Kamila</v>
          </cell>
          <cell r="C2303" t="str">
            <v>DZIMIRA</v>
          </cell>
          <cell r="D2303" t="str">
            <v>UMKS Dubiecko</v>
          </cell>
          <cell r="E2303">
            <v>41426</v>
          </cell>
        </row>
        <row r="2304">
          <cell r="A2304" t="str">
            <v>X0006</v>
          </cell>
          <cell r="B2304" t="str">
            <v>Gabriela</v>
          </cell>
          <cell r="C2304" t="str">
            <v>PYRA</v>
          </cell>
          <cell r="D2304" t="str">
            <v>UMKS Dubiecko</v>
          </cell>
          <cell r="E2304">
            <v>41426</v>
          </cell>
        </row>
        <row r="2305">
          <cell r="A2305" t="str">
            <v>X0007</v>
          </cell>
          <cell r="B2305" t="str">
            <v>Mateusz</v>
          </cell>
          <cell r="C2305" t="str">
            <v>MYSZKA</v>
          </cell>
          <cell r="D2305" t="str">
            <v>UKS Refleks Żupawa</v>
          </cell>
          <cell r="E2305">
            <v>41426</v>
          </cell>
        </row>
        <row r="2306">
          <cell r="A2306" t="str">
            <v>X0008</v>
          </cell>
          <cell r="B2306" t="str">
            <v>Mateusz</v>
          </cell>
          <cell r="C2306" t="str">
            <v>SZALKA</v>
          </cell>
          <cell r="D2306" t="str">
            <v>UKS Refleks Żupawa</v>
          </cell>
          <cell r="E2306">
            <v>41426</v>
          </cell>
        </row>
        <row r="2307">
          <cell r="A2307" t="str">
            <v>X0009</v>
          </cell>
          <cell r="B2307" t="str">
            <v>Izabela</v>
          </cell>
          <cell r="C2307" t="str">
            <v>LASOTA</v>
          </cell>
          <cell r="D2307" t="str">
            <v>UKS Refleks Żupawa</v>
          </cell>
          <cell r="E2307">
            <v>41426</v>
          </cell>
        </row>
        <row r="2308">
          <cell r="A2308" t="str">
            <v>X0010</v>
          </cell>
          <cell r="B2308" t="str">
            <v>Karolina</v>
          </cell>
          <cell r="C2308" t="str">
            <v>SZEWC</v>
          </cell>
          <cell r="D2308" t="str">
            <v>UKS Refleks Żupawa</v>
          </cell>
          <cell r="E2308">
            <v>41426</v>
          </cell>
        </row>
        <row r="2309">
          <cell r="A2309" t="str">
            <v>X0011</v>
          </cell>
          <cell r="B2309" t="str">
            <v>Patrycja</v>
          </cell>
          <cell r="C2309" t="str">
            <v>ZAPAŁ</v>
          </cell>
          <cell r="D2309" t="str">
            <v>UKS Sokół Ropczyce</v>
          </cell>
          <cell r="E2309">
            <v>41426</v>
          </cell>
        </row>
        <row r="2310">
          <cell r="A2310" t="str">
            <v>X0012</v>
          </cell>
          <cell r="B2310" t="str">
            <v>Sabina</v>
          </cell>
          <cell r="C2310" t="str">
            <v>PAWŁOWSKA</v>
          </cell>
          <cell r="D2310" t="str">
            <v>UKS Sokół Ropczyce</v>
          </cell>
          <cell r="E2310">
            <v>41426</v>
          </cell>
        </row>
        <row r="2311">
          <cell r="A2311" t="str">
            <v>X0013</v>
          </cell>
          <cell r="B2311" t="str">
            <v>Gabriela</v>
          </cell>
          <cell r="C2311" t="str">
            <v>ZAWISZA</v>
          </cell>
          <cell r="D2311" t="str">
            <v>UKS Sokół Ropczyce</v>
          </cell>
          <cell r="E2311">
            <v>41426</v>
          </cell>
        </row>
        <row r="2312">
          <cell r="A2312" t="str">
            <v>Z0180</v>
          </cell>
          <cell r="B2312" t="str">
            <v>Dariusz</v>
          </cell>
          <cell r="C2312" t="str">
            <v>ZIĘBA</v>
          </cell>
          <cell r="D2312" t="str">
            <v>LUKS Badminton Choroszcz</v>
          </cell>
          <cell r="E2312">
            <v>26611</v>
          </cell>
        </row>
        <row r="2313">
          <cell r="A2313" t="str">
            <v>Z0271</v>
          </cell>
          <cell r="B2313" t="str">
            <v>Michał</v>
          </cell>
          <cell r="C2313" t="str">
            <v>ZAKRZEWSKI</v>
          </cell>
          <cell r="D2313" t="str">
            <v>UTS Akro-Bad Warszawa</v>
          </cell>
          <cell r="E2313">
            <v>30132</v>
          </cell>
        </row>
        <row r="2314">
          <cell r="A2314" t="str">
            <v>Z0392</v>
          </cell>
          <cell r="B2314" t="str">
            <v>Adam</v>
          </cell>
          <cell r="C2314" t="str">
            <v>ZAŁĘSKI</v>
          </cell>
          <cell r="D2314" t="str">
            <v>KS Masovia Płock</v>
          </cell>
          <cell r="E2314">
            <v>31129</v>
          </cell>
        </row>
        <row r="2315">
          <cell r="A2315" t="str">
            <v>Z0652</v>
          </cell>
          <cell r="B2315" t="str">
            <v>Nadieżda</v>
          </cell>
          <cell r="C2315" t="str">
            <v>ZIĘBA</v>
          </cell>
          <cell r="D2315" t="str">
            <v>UKS Hubal Białystok</v>
          </cell>
          <cell r="E2315">
            <v>30823</v>
          </cell>
        </row>
        <row r="2316">
          <cell r="A2316" t="str">
            <v>Z1090</v>
          </cell>
          <cell r="B2316" t="str">
            <v>Lech</v>
          </cell>
          <cell r="C2316" t="str">
            <v>ZACHARZEWSKI</v>
          </cell>
          <cell r="D2316" t="str">
            <v>----</v>
          </cell>
          <cell r="E2316">
            <v>18075</v>
          </cell>
        </row>
        <row r="2317">
          <cell r="A2317" t="str">
            <v>Z1414</v>
          </cell>
          <cell r="B2317" t="str">
            <v>Michał</v>
          </cell>
          <cell r="C2317" t="str">
            <v>ZACHEWICZ</v>
          </cell>
          <cell r="D2317" t="str">
            <v>AZSUW Warszawa</v>
          </cell>
          <cell r="E2317">
            <v>33128</v>
          </cell>
        </row>
        <row r="2318">
          <cell r="A2318" t="str">
            <v>Z1475</v>
          </cell>
          <cell r="B2318" t="str">
            <v>Czesław</v>
          </cell>
          <cell r="C2318" t="str">
            <v>ZIOBRO</v>
          </cell>
          <cell r="D2318" t="str">
            <v>----</v>
          </cell>
          <cell r="E2318">
            <v>13571</v>
          </cell>
        </row>
        <row r="2319">
          <cell r="A2319" t="str">
            <v>Z2266</v>
          </cell>
          <cell r="B2319" t="str">
            <v>Jacek</v>
          </cell>
          <cell r="C2319" t="str">
            <v>ZBRÓG</v>
          </cell>
          <cell r="D2319" t="str">
            <v>----</v>
          </cell>
          <cell r="E2319">
            <v>24235</v>
          </cell>
        </row>
        <row r="2320">
          <cell r="A2320" t="str">
            <v>Z2359</v>
          </cell>
          <cell r="B2320" t="str">
            <v>Wojciech</v>
          </cell>
          <cell r="C2320" t="str">
            <v>ZABOROWSKI</v>
          </cell>
          <cell r="D2320" t="str">
            <v>SKB Suwałki</v>
          </cell>
          <cell r="E2320">
            <v>34155</v>
          </cell>
        </row>
        <row r="2321">
          <cell r="A2321" t="str">
            <v>Z2523</v>
          </cell>
          <cell r="B2321" t="str">
            <v>Justyna</v>
          </cell>
          <cell r="C2321" t="str">
            <v>ZAUCHA</v>
          </cell>
          <cell r="D2321" t="str">
            <v>UKS Orbitek Straszęcin</v>
          </cell>
          <cell r="E2321">
            <v>34080</v>
          </cell>
        </row>
        <row r="2322">
          <cell r="A2322" t="str">
            <v>Z2524</v>
          </cell>
          <cell r="B2322" t="str">
            <v>Michał</v>
          </cell>
          <cell r="C2322" t="str">
            <v>ZAUCHA</v>
          </cell>
          <cell r="D2322" t="str">
            <v>UKS Sokół Ropczyce</v>
          </cell>
          <cell r="E2322">
            <v>33970</v>
          </cell>
        </row>
        <row r="2323">
          <cell r="A2323" t="str">
            <v>Z2604</v>
          </cell>
          <cell r="B2323" t="str">
            <v>Dominik</v>
          </cell>
          <cell r="C2323" t="str">
            <v>ZIĘTEK</v>
          </cell>
          <cell r="D2323" t="str">
            <v>UKS Kometa Sianów</v>
          </cell>
          <cell r="E2323">
            <v>34888</v>
          </cell>
        </row>
        <row r="2324">
          <cell r="A2324" t="str">
            <v>Z2872</v>
          </cell>
          <cell r="B2324" t="str">
            <v>Alesja</v>
          </cell>
          <cell r="C2324" t="str">
            <v>ZAJTSEVA</v>
          </cell>
          <cell r="D2324" t="str">
            <v>UKS Hubal Białystok</v>
          </cell>
          <cell r="E2324">
            <v>31273</v>
          </cell>
        </row>
        <row r="2325">
          <cell r="A2325" t="str">
            <v>Z2991</v>
          </cell>
          <cell r="B2325" t="str">
            <v>Paula</v>
          </cell>
          <cell r="C2325" t="str">
            <v>ZGANIACZ</v>
          </cell>
          <cell r="D2325" t="str">
            <v>AZSWAT Warszawa</v>
          </cell>
          <cell r="E2325">
            <v>34268</v>
          </cell>
        </row>
        <row r="2326">
          <cell r="A2326" t="str">
            <v>Z3080</v>
          </cell>
          <cell r="B2326" t="str">
            <v>Konrad</v>
          </cell>
          <cell r="C2326" t="str">
            <v>ZAUCHA</v>
          </cell>
          <cell r="D2326" t="str">
            <v>UKS Orbitek Straszęcin</v>
          </cell>
          <cell r="E2326">
            <v>34806</v>
          </cell>
        </row>
        <row r="2327">
          <cell r="A2327" t="str">
            <v>Z3158</v>
          </cell>
          <cell r="B2327" t="str">
            <v>Aleksandra</v>
          </cell>
          <cell r="C2327" t="str">
            <v>ZWIERZCHOWSKA</v>
          </cell>
          <cell r="D2327" t="str">
            <v>UKSB Milenium Warszawa</v>
          </cell>
          <cell r="E2327">
            <v>35201</v>
          </cell>
        </row>
        <row r="2328">
          <cell r="A2328" t="str">
            <v>Z3166</v>
          </cell>
          <cell r="B2328" t="str">
            <v>Bartosz</v>
          </cell>
          <cell r="C2328" t="str">
            <v>ZALEWSKI</v>
          </cell>
          <cell r="D2328" t="str">
            <v>UKS Hubal Białystok</v>
          </cell>
          <cell r="E2328">
            <v>35218</v>
          </cell>
        </row>
        <row r="2329">
          <cell r="A2329" t="str">
            <v>Z3349</v>
          </cell>
          <cell r="B2329" t="str">
            <v>Karolina</v>
          </cell>
          <cell r="C2329" t="str">
            <v>ZDZIENNICKA</v>
          </cell>
          <cell r="D2329" t="str">
            <v>UKS Siódemka Świebodzin</v>
          </cell>
          <cell r="E2329">
            <v>35906</v>
          </cell>
        </row>
        <row r="2330">
          <cell r="A2330" t="str">
            <v>Z3350</v>
          </cell>
          <cell r="B2330" t="str">
            <v>Magdalena</v>
          </cell>
          <cell r="C2330" t="str">
            <v>ZDZIENNICKA</v>
          </cell>
          <cell r="D2330" t="str">
            <v>UKS Siódemka Świebodzin</v>
          </cell>
          <cell r="E2330">
            <v>34514</v>
          </cell>
        </row>
        <row r="2331">
          <cell r="A2331" t="str">
            <v>Z3354</v>
          </cell>
          <cell r="B2331" t="str">
            <v>Anna</v>
          </cell>
          <cell r="C2331" t="str">
            <v>ZIELIŃSKA</v>
          </cell>
          <cell r="D2331" t="str">
            <v>AZSWAT Warszawa</v>
          </cell>
          <cell r="E2331">
            <v>35506</v>
          </cell>
        </row>
        <row r="2332">
          <cell r="A2332" t="str">
            <v>Z3408</v>
          </cell>
          <cell r="B2332" t="str">
            <v>Zenon</v>
          </cell>
          <cell r="C2332" t="str">
            <v>ZIENKOWICZ</v>
          </cell>
          <cell r="D2332" t="str">
            <v>----</v>
          </cell>
          <cell r="E2332">
            <v>13410</v>
          </cell>
        </row>
        <row r="2333">
          <cell r="A2333" t="str">
            <v>Z3682</v>
          </cell>
          <cell r="B2333" t="str">
            <v>Katarzyna</v>
          </cell>
          <cell r="C2333" t="str">
            <v>ZYSK</v>
          </cell>
          <cell r="D2333" t="str">
            <v>UKS Kopernik Słupca</v>
          </cell>
          <cell r="E2333">
            <v>35619</v>
          </cell>
        </row>
        <row r="2334">
          <cell r="A2334" t="str">
            <v>Z3838</v>
          </cell>
          <cell r="B2334" t="str">
            <v>Jakub</v>
          </cell>
          <cell r="C2334" t="str">
            <v>ZMUDA</v>
          </cell>
          <cell r="D2334" t="str">
            <v>UKS Orkan Przeźmierowo</v>
          </cell>
          <cell r="E2334">
            <v>36049</v>
          </cell>
        </row>
        <row r="2335">
          <cell r="A2335" t="str">
            <v>Z3839</v>
          </cell>
          <cell r="B2335" t="str">
            <v>Maksymilian</v>
          </cell>
          <cell r="C2335" t="str">
            <v>ZMUDA</v>
          </cell>
          <cell r="D2335" t="str">
            <v>UKS Orkan Przeźmierowo</v>
          </cell>
          <cell r="E2335">
            <v>35233</v>
          </cell>
        </row>
        <row r="2336">
          <cell r="A2336" t="str">
            <v>Z3852</v>
          </cell>
          <cell r="B2336" t="str">
            <v>Mateusz</v>
          </cell>
          <cell r="C2336" t="str">
            <v>ZIEMŁA</v>
          </cell>
          <cell r="D2336" t="str">
            <v>KS Hubertus Zalesie Górne</v>
          </cell>
          <cell r="E2336">
            <v>36729</v>
          </cell>
        </row>
        <row r="2337">
          <cell r="A2337" t="str">
            <v>Z4033</v>
          </cell>
          <cell r="B2337" t="str">
            <v>Maciej</v>
          </cell>
          <cell r="C2337" t="str">
            <v>ZDUNEK</v>
          </cell>
          <cell r="D2337" t="str">
            <v>UKS Dwójka Wesoła</v>
          </cell>
          <cell r="E2337">
            <v>36276</v>
          </cell>
        </row>
        <row r="2338">
          <cell r="A2338" t="str">
            <v>Z4041</v>
          </cell>
          <cell r="B2338" t="str">
            <v>Wiktoria</v>
          </cell>
          <cell r="C2338" t="str">
            <v>ZAPORA</v>
          </cell>
          <cell r="D2338" t="str">
            <v>UKS Kiko Zamość</v>
          </cell>
          <cell r="E2338">
            <v>35436</v>
          </cell>
        </row>
        <row r="2339">
          <cell r="A2339" t="str">
            <v>Z4174</v>
          </cell>
          <cell r="B2339" t="str">
            <v>Mateusz</v>
          </cell>
          <cell r="C2339" t="str">
            <v>ZIEMIŃSKI</v>
          </cell>
          <cell r="D2339" t="str">
            <v>KS Masovia Płock</v>
          </cell>
          <cell r="E2339">
            <v>36632</v>
          </cell>
        </row>
        <row r="2340">
          <cell r="A2340" t="str">
            <v>Z4175</v>
          </cell>
          <cell r="B2340" t="str">
            <v>Sylwia</v>
          </cell>
          <cell r="C2340" t="str">
            <v>ZIEMIŃSKA</v>
          </cell>
          <cell r="D2340" t="str">
            <v>KS Masovia Płock</v>
          </cell>
          <cell r="E2340">
            <v>36088</v>
          </cell>
        </row>
        <row r="2341">
          <cell r="A2341" t="str">
            <v>Z4263</v>
          </cell>
          <cell r="B2341" t="str">
            <v>Wojciech</v>
          </cell>
          <cell r="C2341" t="str">
            <v>ZBIERALSKI</v>
          </cell>
          <cell r="D2341" t="str">
            <v>UKS Iskra Babimost</v>
          </cell>
          <cell r="E2341">
            <v>36084</v>
          </cell>
        </row>
        <row r="2342">
          <cell r="A2342" t="str">
            <v>Z4269</v>
          </cell>
          <cell r="B2342" t="str">
            <v>Dawid</v>
          </cell>
          <cell r="C2342" t="str">
            <v>ZIARNIAK</v>
          </cell>
          <cell r="D2342" t="str">
            <v>STB Energia Lubliniec</v>
          </cell>
          <cell r="E2342">
            <v>34879</v>
          </cell>
        </row>
        <row r="2343">
          <cell r="A2343" t="str">
            <v>Z4276</v>
          </cell>
          <cell r="B2343" t="str">
            <v>Piotr</v>
          </cell>
          <cell r="C2343" t="str">
            <v>ZAWIRSKI</v>
          </cell>
          <cell r="D2343" t="str">
            <v>AZSOŚ Łódź</v>
          </cell>
          <cell r="E2343">
            <v>26673</v>
          </cell>
        </row>
        <row r="2344">
          <cell r="A2344" t="str">
            <v>Z4312</v>
          </cell>
          <cell r="B2344" t="str">
            <v>Łukasz</v>
          </cell>
          <cell r="C2344" t="str">
            <v>ZWIERZCHOWSKI</v>
          </cell>
          <cell r="D2344" t="str">
            <v>UKSB Milenium Warszawa</v>
          </cell>
          <cell r="E2344">
            <v>37003</v>
          </cell>
        </row>
        <row r="2345">
          <cell r="A2345" t="str">
            <v>Z4329</v>
          </cell>
          <cell r="B2345" t="str">
            <v>Cezary</v>
          </cell>
          <cell r="C2345" t="str">
            <v>ZADARKO</v>
          </cell>
          <cell r="D2345" t="str">
            <v>SKB Suwałki</v>
          </cell>
          <cell r="E2345">
            <v>34356</v>
          </cell>
        </row>
        <row r="2346">
          <cell r="A2346" t="str">
            <v>Z4330</v>
          </cell>
          <cell r="B2346" t="str">
            <v>Jacek</v>
          </cell>
          <cell r="C2346" t="str">
            <v>ZADARKO</v>
          </cell>
          <cell r="D2346" t="str">
            <v>SKB Suwałki</v>
          </cell>
          <cell r="E2346">
            <v>36158</v>
          </cell>
        </row>
        <row r="2347">
          <cell r="A2347" t="str">
            <v>Z4400</v>
          </cell>
          <cell r="B2347" t="str">
            <v>Anna</v>
          </cell>
          <cell r="C2347" t="str">
            <v>ZDZIENNICKA</v>
          </cell>
          <cell r="D2347" t="str">
            <v>UKS Siódemka Świebodzin</v>
          </cell>
          <cell r="E2347">
            <v>36551</v>
          </cell>
        </row>
        <row r="2348">
          <cell r="A2348" t="str">
            <v>Z4412</v>
          </cell>
          <cell r="B2348" t="str">
            <v>Łukasz</v>
          </cell>
          <cell r="C2348" t="str">
            <v>ZIMOWSKI</v>
          </cell>
          <cell r="D2348" t="str">
            <v>UKS Badmin Gorlice</v>
          </cell>
          <cell r="E2348">
            <v>36697</v>
          </cell>
        </row>
        <row r="2349">
          <cell r="A2349" t="str">
            <v>Z4433</v>
          </cell>
          <cell r="B2349" t="str">
            <v>Karol</v>
          </cell>
          <cell r="C2349" t="str">
            <v>ZAWALSKI</v>
          </cell>
          <cell r="D2349" t="str">
            <v>UKS Aktywna Piątka Przemyśl</v>
          </cell>
          <cell r="E2349">
            <v>36004</v>
          </cell>
        </row>
        <row r="2350">
          <cell r="A2350" t="str">
            <v>Z4461</v>
          </cell>
          <cell r="B2350" t="str">
            <v>Katarzyna</v>
          </cell>
          <cell r="C2350" t="str">
            <v>ZIĘBA</v>
          </cell>
          <cell r="D2350" t="str">
            <v>MKS Orlicz Suchedniów</v>
          </cell>
          <cell r="E2350">
            <v>36368</v>
          </cell>
        </row>
        <row r="2351">
          <cell r="A2351" t="str">
            <v>Z4487</v>
          </cell>
          <cell r="B2351" t="str">
            <v>Piotr</v>
          </cell>
          <cell r="C2351" t="str">
            <v>ZIELIŃSKI</v>
          </cell>
          <cell r="D2351" t="str">
            <v>AZSWAT Warszawa</v>
          </cell>
          <cell r="E2351">
            <v>35870</v>
          </cell>
        </row>
        <row r="2352">
          <cell r="A2352" t="str">
            <v>Z4525</v>
          </cell>
          <cell r="B2352" t="str">
            <v>Karolina</v>
          </cell>
          <cell r="C2352" t="str">
            <v>ZIELIŃSKA</v>
          </cell>
          <cell r="D2352" t="str">
            <v>ŚKB Harcownik Warszawa</v>
          </cell>
          <cell r="E2352">
            <v>36583</v>
          </cell>
        </row>
        <row r="2353">
          <cell r="A2353" t="str">
            <v>Z4569</v>
          </cell>
          <cell r="B2353" t="str">
            <v>Sandra</v>
          </cell>
          <cell r="C2353" t="str">
            <v>ZACHARSKA</v>
          </cell>
          <cell r="D2353" t="str">
            <v>UKS Smecz Bogatynia</v>
          </cell>
          <cell r="E2353">
            <v>35771</v>
          </cell>
        </row>
        <row r="2354">
          <cell r="A2354" t="str">
            <v>Z4582</v>
          </cell>
          <cell r="B2354" t="str">
            <v>Klaudia</v>
          </cell>
          <cell r="C2354" t="str">
            <v>ZAGAJEWSKA</v>
          </cell>
          <cell r="D2354" t="str">
            <v>OTB Lotka Ostrów Wlkp.</v>
          </cell>
          <cell r="E2354">
            <v>35362</v>
          </cell>
        </row>
        <row r="2355">
          <cell r="A2355" t="str">
            <v>Z4607</v>
          </cell>
          <cell r="B2355" t="str">
            <v>Emilia</v>
          </cell>
          <cell r="C2355" t="str">
            <v>ZACKIEWICZ</v>
          </cell>
          <cell r="D2355" t="str">
            <v>SKB Suwałki</v>
          </cell>
          <cell r="E2355">
            <v>36969</v>
          </cell>
        </row>
        <row r="2356">
          <cell r="A2356" t="str">
            <v>Z4617</v>
          </cell>
          <cell r="B2356" t="str">
            <v>Klaudia</v>
          </cell>
          <cell r="C2356" t="str">
            <v>ZIELNIK</v>
          </cell>
          <cell r="D2356" t="str">
            <v>SLKS Tramp Orneta</v>
          </cell>
          <cell r="E2356">
            <v>36680</v>
          </cell>
        </row>
        <row r="2357">
          <cell r="A2357" t="str">
            <v>Z4671</v>
          </cell>
          <cell r="B2357" t="str">
            <v>Michał</v>
          </cell>
          <cell r="C2357" t="str">
            <v>ZUCHOWSKI</v>
          </cell>
          <cell r="D2357" t="str">
            <v>OTB Lotka Ostrów Wlkp.</v>
          </cell>
          <cell r="E2357">
            <v>36636</v>
          </cell>
        </row>
        <row r="2358">
          <cell r="A2358" t="str">
            <v>Z4775</v>
          </cell>
          <cell r="B2358" t="str">
            <v>Urszula</v>
          </cell>
          <cell r="C2358" t="str">
            <v>ZIELIŃSKA</v>
          </cell>
          <cell r="D2358" t="str">
            <v>----</v>
          </cell>
          <cell r="E2358">
            <v>29990</v>
          </cell>
        </row>
        <row r="2359">
          <cell r="A2359" t="str">
            <v>Z4806</v>
          </cell>
          <cell r="B2359" t="str">
            <v>Katarzyna</v>
          </cell>
          <cell r="C2359" t="str">
            <v>ZAŁUSKA</v>
          </cell>
          <cell r="D2359" t="str">
            <v>UKS Astra Wrocław</v>
          </cell>
          <cell r="E2359">
            <v>37130</v>
          </cell>
        </row>
        <row r="2360">
          <cell r="A2360" t="str">
            <v>Z4822</v>
          </cell>
          <cell r="B2360" t="str">
            <v>Julia</v>
          </cell>
          <cell r="C2360" t="str">
            <v>ZIEMIŃSKA</v>
          </cell>
          <cell r="D2360" t="str">
            <v>UKS Kiko Zamość</v>
          </cell>
          <cell r="E2360">
            <v>36272</v>
          </cell>
        </row>
        <row r="2361">
          <cell r="A2361" t="str">
            <v>Z4881</v>
          </cell>
          <cell r="B2361" t="str">
            <v>Eliza</v>
          </cell>
          <cell r="C2361" t="str">
            <v>ZARZYCKA</v>
          </cell>
          <cell r="D2361" t="str">
            <v>UKS Smecz Bogatynia</v>
          </cell>
          <cell r="E2361">
            <v>35856</v>
          </cell>
        </row>
        <row r="2362">
          <cell r="A2362" t="str">
            <v>Z4883</v>
          </cell>
          <cell r="B2362" t="str">
            <v>Jakub</v>
          </cell>
          <cell r="C2362" t="str">
            <v>ZEMANKIEWICZ</v>
          </cell>
          <cell r="D2362" t="str">
            <v>UKS Smecz Bogatynia</v>
          </cell>
          <cell r="E2362">
            <v>35866</v>
          </cell>
        </row>
        <row r="2363">
          <cell r="A2363" t="str">
            <v>Z4953</v>
          </cell>
          <cell r="B2363" t="str">
            <v>Mirosław</v>
          </cell>
          <cell r="C2363" t="str">
            <v>ZIARNIAK</v>
          </cell>
          <cell r="D2363" t="str">
            <v>----</v>
          </cell>
          <cell r="E2363">
            <v>27084</v>
          </cell>
        </row>
        <row r="2364">
          <cell r="A2364" t="str">
            <v>Z4984</v>
          </cell>
          <cell r="B2364" t="str">
            <v>Michał</v>
          </cell>
          <cell r="C2364" t="str">
            <v>ZYMEK</v>
          </cell>
          <cell r="D2364" t="str">
            <v>BKS Kolejarz Częstochowa</v>
          </cell>
          <cell r="E2364">
            <v>36718</v>
          </cell>
        </row>
        <row r="2365">
          <cell r="A2365" t="str">
            <v>Z4995</v>
          </cell>
          <cell r="B2365" t="str">
            <v>Ireneusz</v>
          </cell>
          <cell r="C2365" t="str">
            <v>ZIORKIEWICZ</v>
          </cell>
          <cell r="D2365" t="str">
            <v>----</v>
          </cell>
          <cell r="E2365">
            <v>23273</v>
          </cell>
        </row>
        <row r="2366">
          <cell r="A2366" t="str">
            <v>Z5021</v>
          </cell>
          <cell r="B2366" t="str">
            <v>Mateusz</v>
          </cell>
          <cell r="C2366" t="str">
            <v>ZIĘBA</v>
          </cell>
          <cell r="D2366" t="str">
            <v>MKS Orlicz Suchedniów</v>
          </cell>
          <cell r="E2366">
            <v>34772</v>
          </cell>
        </row>
        <row r="2367">
          <cell r="A2367" t="str">
            <v>Z5039</v>
          </cell>
          <cell r="B2367" t="str">
            <v>Kuba</v>
          </cell>
          <cell r="C2367" t="str">
            <v>ZBOROWSKI</v>
          </cell>
          <cell r="D2367" t="str">
            <v>ULKS U-2 Lotka Bytów</v>
          </cell>
          <cell r="E2367">
            <v>36693</v>
          </cell>
        </row>
        <row r="2368">
          <cell r="A2368" t="str">
            <v>Z5103</v>
          </cell>
          <cell r="B2368" t="str">
            <v>Kazimierz</v>
          </cell>
          <cell r="C2368" t="str">
            <v>ZALEWSKI</v>
          </cell>
          <cell r="D2368" t="str">
            <v>----</v>
          </cell>
          <cell r="E2368">
            <v>22792</v>
          </cell>
        </row>
        <row r="2369">
          <cell r="A2369" t="str">
            <v>Z5104</v>
          </cell>
          <cell r="B2369" t="str">
            <v>Małgorzata</v>
          </cell>
          <cell r="C2369" t="str">
            <v>ZALEWSKA</v>
          </cell>
          <cell r="D2369" t="str">
            <v>----</v>
          </cell>
          <cell r="E2369">
            <v>24953</v>
          </cell>
        </row>
        <row r="2370">
          <cell r="A2370" t="str">
            <v>Z5110</v>
          </cell>
          <cell r="B2370" t="str">
            <v>Dmytro</v>
          </cell>
          <cell r="C2370" t="str">
            <v>ZAVADSKY</v>
          </cell>
          <cell r="D2370" t="str">
            <v>SKB Suwałki</v>
          </cell>
          <cell r="E2370">
            <v>32451</v>
          </cell>
        </row>
        <row r="2371">
          <cell r="A2371" t="str">
            <v>Z5133</v>
          </cell>
          <cell r="B2371" t="str">
            <v>Eryk</v>
          </cell>
          <cell r="C2371" t="str">
            <v>ZACHARCZYK</v>
          </cell>
          <cell r="D2371" t="str">
            <v>KS Stal Sulęcin</v>
          </cell>
          <cell r="E2371">
            <v>35704</v>
          </cell>
        </row>
        <row r="2372">
          <cell r="A2372" t="str">
            <v>Z5136</v>
          </cell>
          <cell r="B2372" t="str">
            <v>Wiktor</v>
          </cell>
          <cell r="C2372" t="str">
            <v>ZGLIŃSKI</v>
          </cell>
          <cell r="D2372" t="str">
            <v>KS Masovia Płock</v>
          </cell>
          <cell r="E2372">
            <v>37000</v>
          </cell>
        </row>
        <row r="2373">
          <cell r="A2373" t="str">
            <v>Z5146</v>
          </cell>
          <cell r="B2373" t="str">
            <v>Robert</v>
          </cell>
          <cell r="C2373" t="str">
            <v>ZATYLNY</v>
          </cell>
          <cell r="D2373" t="str">
            <v>UKS Kopernik Słupca</v>
          </cell>
          <cell r="E2373">
            <v>35496</v>
          </cell>
        </row>
        <row r="2374">
          <cell r="A2374" t="str">
            <v>Z5181</v>
          </cell>
          <cell r="B2374" t="str">
            <v>Anna</v>
          </cell>
          <cell r="C2374" t="str">
            <v>ZAWADA</v>
          </cell>
          <cell r="D2374" t="str">
            <v>UKS Kiko Zamość</v>
          </cell>
          <cell r="E2374">
            <v>34110</v>
          </cell>
        </row>
        <row r="2375">
          <cell r="A2375" t="str">
            <v>Z5192</v>
          </cell>
          <cell r="B2375" t="str">
            <v>Izabela</v>
          </cell>
          <cell r="C2375" t="str">
            <v>ZARZYCKA</v>
          </cell>
          <cell r="D2375" t="str">
            <v>UKS Kiko Zamość</v>
          </cell>
          <cell r="E2375">
            <v>36528</v>
          </cell>
        </row>
        <row r="2376">
          <cell r="A2376" t="str">
            <v>Z5289</v>
          </cell>
          <cell r="B2376" t="str">
            <v>Dariusz</v>
          </cell>
          <cell r="C2376" t="str">
            <v>ZGORZAŁEK</v>
          </cell>
          <cell r="D2376" t="str">
            <v>----</v>
          </cell>
          <cell r="E2376">
            <v>21680</v>
          </cell>
        </row>
        <row r="2377">
          <cell r="A2377" t="str">
            <v>Z5318</v>
          </cell>
          <cell r="B2377" t="str">
            <v>Kornelia</v>
          </cell>
          <cell r="C2377" t="str">
            <v>ZIELIŃSKA</v>
          </cell>
          <cell r="D2377" t="str">
            <v>SKB Suwałki</v>
          </cell>
          <cell r="E2377">
            <v>37129</v>
          </cell>
        </row>
        <row r="2378">
          <cell r="A2378" t="str">
            <v>Z5364</v>
          </cell>
          <cell r="B2378" t="str">
            <v>Bartłomiej</v>
          </cell>
          <cell r="C2378" t="str">
            <v>ZDZIEBKO</v>
          </cell>
          <cell r="D2378" t="str">
            <v>PMKS Chrobry Piotrowice</v>
          </cell>
          <cell r="E2378">
            <v>35965</v>
          </cell>
        </row>
        <row r="2379">
          <cell r="A2379" t="str">
            <v>Z5373</v>
          </cell>
          <cell r="B2379" t="str">
            <v>Paweł</v>
          </cell>
          <cell r="C2379" t="str">
            <v>ZEMANEK</v>
          </cell>
          <cell r="D2379" t="str">
            <v>----</v>
          </cell>
          <cell r="E2379">
            <v>28539</v>
          </cell>
        </row>
        <row r="2380">
          <cell r="A2380" t="str">
            <v>Z5400</v>
          </cell>
          <cell r="B2380" t="str">
            <v>Aleksandra</v>
          </cell>
          <cell r="C2380" t="str">
            <v>ZUCHNIARZ</v>
          </cell>
          <cell r="D2380" t="str">
            <v>PMKS Chrobry Piotrowice</v>
          </cell>
          <cell r="E2380">
            <v>37272</v>
          </cell>
        </row>
        <row r="2381">
          <cell r="A2381" t="str">
            <v>Z5418</v>
          </cell>
          <cell r="B2381" t="str">
            <v>Piotr</v>
          </cell>
          <cell r="C2381" t="str">
            <v>ZEMANEK</v>
          </cell>
          <cell r="D2381" t="str">
            <v>----</v>
          </cell>
          <cell r="E2381">
            <v>28539</v>
          </cell>
        </row>
        <row r="2382">
          <cell r="A2382" t="str">
            <v>Z5450</v>
          </cell>
          <cell r="B2382" t="str">
            <v>Zuzanna</v>
          </cell>
          <cell r="C2382" t="str">
            <v>ZAŁĘCZNA</v>
          </cell>
          <cell r="D2382" t="str">
            <v>KKS Ruch Piotrków Tryb.</v>
          </cell>
          <cell r="E2382">
            <v>36984</v>
          </cell>
        </row>
        <row r="2383">
          <cell r="A2383" t="str">
            <v>Z5502</v>
          </cell>
          <cell r="B2383" t="str">
            <v>Aleksandra</v>
          </cell>
          <cell r="C2383" t="str">
            <v>ZIEMIAŃSKA</v>
          </cell>
          <cell r="D2383" t="str">
            <v>ZKB Maced Polanów</v>
          </cell>
          <cell r="E2383">
            <v>37532</v>
          </cell>
        </row>
        <row r="2384">
          <cell r="A2384" t="str">
            <v>Z5522</v>
          </cell>
          <cell r="B2384" t="str">
            <v>Krzysztof</v>
          </cell>
          <cell r="C2384" t="str">
            <v>ZDANCEWICZ</v>
          </cell>
          <cell r="D2384" t="str">
            <v>SKB Suwałki</v>
          </cell>
          <cell r="E2384">
            <v>36729</v>
          </cell>
        </row>
        <row r="2385">
          <cell r="A2385" t="str">
            <v>Z5524</v>
          </cell>
          <cell r="B2385" t="str">
            <v>Zofia</v>
          </cell>
          <cell r="C2385" t="str">
            <v>ZDANCEWICZ</v>
          </cell>
          <cell r="D2385" t="str">
            <v>SKB Suwałki</v>
          </cell>
          <cell r="E2385">
            <v>37474</v>
          </cell>
        </row>
        <row r="2386">
          <cell r="A2386" t="str">
            <v>Z5528</v>
          </cell>
          <cell r="B2386" t="str">
            <v>Gabriela</v>
          </cell>
          <cell r="C2386" t="str">
            <v>ZAKRZEWSKA</v>
          </cell>
          <cell r="D2386" t="str">
            <v>SKB Suwałki</v>
          </cell>
          <cell r="E2386">
            <v>37232</v>
          </cell>
        </row>
        <row r="2387">
          <cell r="A2387" t="str">
            <v>Z5538</v>
          </cell>
          <cell r="B2387" t="str">
            <v>Magdalena</v>
          </cell>
          <cell r="C2387" t="str">
            <v>ZDANCEWICZ</v>
          </cell>
          <cell r="D2387" t="str">
            <v>SKB Suwałki</v>
          </cell>
          <cell r="E2387">
            <v>37456</v>
          </cell>
        </row>
        <row r="2388">
          <cell r="A2388" t="str">
            <v>Z5577</v>
          </cell>
          <cell r="B2388" t="str">
            <v>Jan</v>
          </cell>
          <cell r="C2388" t="str">
            <v>ZASADA</v>
          </cell>
          <cell r="D2388" t="str">
            <v>PMKS Chrobry Piotrowice</v>
          </cell>
          <cell r="E2388">
            <v>37065</v>
          </cell>
        </row>
        <row r="2389">
          <cell r="A2389" t="str">
            <v>Z5578</v>
          </cell>
          <cell r="B2389" t="str">
            <v>Julia</v>
          </cell>
          <cell r="C2389" t="str">
            <v>ZASADA</v>
          </cell>
          <cell r="D2389" t="str">
            <v>PMKS Chrobry Piotrowice</v>
          </cell>
          <cell r="E2389">
            <v>37502</v>
          </cell>
        </row>
        <row r="2390">
          <cell r="A2390" t="str">
            <v>Z5595</v>
          </cell>
          <cell r="B2390" t="str">
            <v>Magdalena</v>
          </cell>
          <cell r="C2390" t="str">
            <v>ZAJĄC</v>
          </cell>
          <cell r="D2390" t="str">
            <v>STB Energia Lubliniec</v>
          </cell>
          <cell r="E2390">
            <v>37085</v>
          </cell>
        </row>
        <row r="2391">
          <cell r="A2391" t="str">
            <v>Z5679</v>
          </cell>
          <cell r="B2391" t="str">
            <v>Jakub</v>
          </cell>
          <cell r="C2391" t="str">
            <v>ZABOREK</v>
          </cell>
          <cell r="D2391" t="str">
            <v>UKS Smecz Bogatynia</v>
          </cell>
          <cell r="E2391">
            <v>37472</v>
          </cell>
        </row>
        <row r="2392">
          <cell r="A2392" t="str">
            <v>Z5775</v>
          </cell>
          <cell r="B2392" t="str">
            <v>Kacper</v>
          </cell>
          <cell r="C2392" t="str">
            <v>ZWOLAN</v>
          </cell>
          <cell r="D2392" t="str">
            <v>UKS Kiko Zamość</v>
          </cell>
          <cell r="E2392">
            <v>37503</v>
          </cell>
        </row>
        <row r="2393">
          <cell r="A2393" t="str">
            <v>Z5808</v>
          </cell>
          <cell r="B2393" t="str">
            <v>Jakub</v>
          </cell>
          <cell r="C2393" t="str">
            <v>ZDROJEWSKI</v>
          </cell>
          <cell r="D2393" t="str">
            <v>AZSUW Warszawa</v>
          </cell>
          <cell r="E2393">
            <v>36675</v>
          </cell>
        </row>
        <row r="2394">
          <cell r="A2394" t="str">
            <v>Z5817</v>
          </cell>
          <cell r="B2394" t="str">
            <v>Hubert</v>
          </cell>
          <cell r="C2394" t="str">
            <v>ZANIEWSKI</v>
          </cell>
          <cell r="D2394" t="str">
            <v>UKSB Milenium Warszawa</v>
          </cell>
          <cell r="E2394">
            <v>37233</v>
          </cell>
        </row>
        <row r="2395">
          <cell r="A2395" t="str">
            <v>Z5844</v>
          </cell>
          <cell r="B2395" t="str">
            <v>Agata</v>
          </cell>
          <cell r="C2395" t="str">
            <v>ZĘGOTA</v>
          </cell>
          <cell r="D2395" t="str">
            <v>SLKS Tramp Orneta</v>
          </cell>
          <cell r="E2395">
            <v>36944</v>
          </cell>
        </row>
        <row r="2396">
          <cell r="A2396" t="str">
            <v>Ż0608</v>
          </cell>
          <cell r="B2396" t="str">
            <v>Izabela</v>
          </cell>
          <cell r="C2396" t="str">
            <v>ŻAKOWSKA</v>
          </cell>
          <cell r="D2396" t="str">
            <v>----</v>
          </cell>
          <cell r="E2396">
            <v>30696</v>
          </cell>
        </row>
        <row r="2397">
          <cell r="A2397" t="str">
            <v>Ż0811</v>
          </cell>
          <cell r="B2397" t="str">
            <v>Piotr</v>
          </cell>
          <cell r="C2397" t="str">
            <v>ŻOŁĄDEK</v>
          </cell>
          <cell r="D2397" t="str">
            <v>SKB Piast Słupsk</v>
          </cell>
          <cell r="E2397">
            <v>29764</v>
          </cell>
        </row>
        <row r="2398">
          <cell r="A2398" t="str">
            <v>Ż1449</v>
          </cell>
          <cell r="B2398" t="str">
            <v>Maciej</v>
          </cell>
          <cell r="C2398" t="str">
            <v>ŻMUDZIŃSKI</v>
          </cell>
          <cell r="D2398" t="str">
            <v>----</v>
          </cell>
          <cell r="E2398">
            <v>16095</v>
          </cell>
        </row>
        <row r="2399">
          <cell r="A2399" t="str">
            <v>Ż2552</v>
          </cell>
          <cell r="B2399" t="str">
            <v>Jan</v>
          </cell>
          <cell r="C2399" t="str">
            <v>ŻÓRAWIŃSKI</v>
          </cell>
          <cell r="D2399" t="str">
            <v>----</v>
          </cell>
          <cell r="E2399">
            <v>20810</v>
          </cell>
        </row>
        <row r="2400">
          <cell r="A2400" t="str">
            <v>Ż2841</v>
          </cell>
          <cell r="B2400" t="str">
            <v>Łukasz</v>
          </cell>
          <cell r="C2400" t="str">
            <v>ŻARSKI</v>
          </cell>
          <cell r="D2400" t="str">
            <v>MKB Lednik Miastko</v>
          </cell>
          <cell r="E2400">
            <v>34859</v>
          </cell>
        </row>
        <row r="2401">
          <cell r="A2401" t="str">
            <v>Ż3184</v>
          </cell>
          <cell r="B2401" t="str">
            <v>Klaudia</v>
          </cell>
          <cell r="C2401" t="str">
            <v>ŻALEJKO</v>
          </cell>
          <cell r="D2401" t="str">
            <v>UKSOSIR Badminton Sławno</v>
          </cell>
          <cell r="E2401">
            <v>34897</v>
          </cell>
        </row>
        <row r="2402">
          <cell r="A2402" t="str">
            <v>Ż3369</v>
          </cell>
          <cell r="B2402" t="str">
            <v>Mariusz</v>
          </cell>
          <cell r="C2402" t="str">
            <v>ŻEREK</v>
          </cell>
          <cell r="D2402" t="str">
            <v>KKS Ruch Piotrków Tryb.</v>
          </cell>
          <cell r="E2402">
            <v>33454</v>
          </cell>
        </row>
        <row r="2403">
          <cell r="A2403" t="str">
            <v>Ż4352</v>
          </cell>
          <cell r="B2403" t="str">
            <v>Filip</v>
          </cell>
          <cell r="C2403" t="str">
            <v>ŻUBER</v>
          </cell>
          <cell r="D2403" t="str">
            <v>----</v>
          </cell>
          <cell r="E2403">
            <v>35556</v>
          </cell>
        </row>
        <row r="2404">
          <cell r="A2404" t="str">
            <v>Ż4490</v>
          </cell>
          <cell r="B2404" t="str">
            <v>Martyna</v>
          </cell>
          <cell r="C2404" t="str">
            <v>ŻMIJEWSKA</v>
          </cell>
          <cell r="D2404" t="str">
            <v>UKS Dwójka Wesoła</v>
          </cell>
          <cell r="E2404">
            <v>35686</v>
          </cell>
        </row>
        <row r="2405">
          <cell r="A2405" t="str">
            <v>Ż4627</v>
          </cell>
          <cell r="B2405" t="str">
            <v>Wiktor</v>
          </cell>
          <cell r="C2405" t="str">
            <v>ŻABIŃSKI</v>
          </cell>
          <cell r="D2405" t="str">
            <v>UKS 70 Płock</v>
          </cell>
          <cell r="E2405">
            <v>36041</v>
          </cell>
        </row>
        <row r="2406">
          <cell r="A2406" t="str">
            <v>Ż4858</v>
          </cell>
          <cell r="B2406" t="str">
            <v>Dawid</v>
          </cell>
          <cell r="C2406" t="str">
            <v>ŻMÓJDZIN</v>
          </cell>
          <cell r="D2406" t="str">
            <v>UKS Hubal Białystok</v>
          </cell>
          <cell r="E2406">
            <v>37158</v>
          </cell>
        </row>
        <row r="2407">
          <cell r="A2407" t="str">
            <v>Ż5010</v>
          </cell>
          <cell r="B2407" t="str">
            <v>Karolina</v>
          </cell>
          <cell r="C2407" t="str">
            <v>ŻYGADŁO</v>
          </cell>
          <cell r="D2407" t="str">
            <v>MMKS Kędzierzyn-Koźle</v>
          </cell>
          <cell r="E2407">
            <v>37124</v>
          </cell>
        </row>
        <row r="2408">
          <cell r="A2408" t="str">
            <v>Ż5193</v>
          </cell>
          <cell r="B2408" t="str">
            <v>Natalia</v>
          </cell>
          <cell r="C2408" t="str">
            <v>ŻUJEWSKA</v>
          </cell>
          <cell r="D2408" t="str">
            <v>UKS Kiko Zamość</v>
          </cell>
          <cell r="E2408">
            <v>36574</v>
          </cell>
        </row>
        <row r="2409">
          <cell r="A2409" t="str">
            <v>Ż5216</v>
          </cell>
          <cell r="B2409" t="str">
            <v>Patryk</v>
          </cell>
          <cell r="C2409" t="str">
            <v>ŻEGARSKI</v>
          </cell>
          <cell r="D2409" t="str">
            <v>SKB Suwałki</v>
          </cell>
          <cell r="E2409">
            <v>37201</v>
          </cell>
        </row>
        <row r="2410">
          <cell r="A2410" t="str">
            <v>Ż5247</v>
          </cell>
          <cell r="B2410" t="str">
            <v>Magdalena</v>
          </cell>
          <cell r="C2410" t="str">
            <v>ŻUK</v>
          </cell>
          <cell r="D2410" t="str">
            <v>UKS Kiko Zamość</v>
          </cell>
          <cell r="E2410">
            <v>36677</v>
          </cell>
        </row>
        <row r="2411">
          <cell r="A2411" t="str">
            <v>Ż5308</v>
          </cell>
          <cell r="B2411" t="str">
            <v>Dagobert</v>
          </cell>
          <cell r="C2411" t="str">
            <v>ŻARCZYŃSKI</v>
          </cell>
          <cell r="D2411" t="str">
            <v>UKS Smecz Milicz</v>
          </cell>
          <cell r="E2411">
            <v>35891</v>
          </cell>
        </row>
        <row r="2412">
          <cell r="A2412" t="str">
            <v>Ż5592</v>
          </cell>
          <cell r="B2412" t="str">
            <v>Nina</v>
          </cell>
          <cell r="C2412" t="str">
            <v>ŻWAN</v>
          </cell>
          <cell r="D2412" t="str">
            <v>UTS Akro-Bad Warszawa</v>
          </cell>
          <cell r="E2412">
            <v>37444</v>
          </cell>
        </row>
        <row r="2413">
          <cell r="A2413" t="str">
            <v>Ż5859</v>
          </cell>
          <cell r="B2413" t="str">
            <v>Piotr</v>
          </cell>
          <cell r="C2413" t="str">
            <v>ŻAK</v>
          </cell>
          <cell r="D2413" t="str">
            <v>----</v>
          </cell>
          <cell r="E2413">
            <v>36543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280"/>
  <sheetViews>
    <sheetView tabSelected="1" zoomScale="75" zoomScaleNormal="75" zoomScalePageLayoutView="0" workbookViewId="0" topLeftCell="P1">
      <selection activeCell="BP62" sqref="BP62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8" hidden="1" customWidth="1"/>
    <col min="12" max="12" width="10.7109375" style="8" hidden="1" customWidth="1"/>
    <col min="13" max="13" width="26.140625" style="2" hidden="1" customWidth="1"/>
    <col min="14" max="14" width="11.7109375" style="39" hidden="1" customWidth="1"/>
    <col min="15" max="15" width="4.00390625" style="8" hidden="1" customWidth="1"/>
    <col min="16" max="16" width="3.140625" style="8" customWidth="1"/>
    <col min="17" max="17" width="12.140625" style="53" customWidth="1"/>
    <col min="18" max="19" width="4.140625" style="53" customWidth="1"/>
    <col min="20" max="20" width="3.421875" style="53" bestFit="1" customWidth="1"/>
    <col min="21" max="21" width="55.7109375" style="53" customWidth="1"/>
    <col min="22" max="22" width="3.7109375" style="53" customWidth="1"/>
    <col min="23" max="25" width="6.7109375" style="53" customWidth="1"/>
    <col min="26" max="27" width="8.7109375" style="53" bestFit="1" customWidth="1"/>
    <col min="28" max="28" width="8.7109375" style="53" customWidth="1"/>
    <col min="29" max="29" width="7.7109375" style="53" bestFit="1" customWidth="1"/>
    <col min="30" max="30" width="7.7109375" style="53" customWidth="1"/>
    <col min="31" max="31" width="7.7109375" style="12" customWidth="1"/>
    <col min="32" max="32" width="7.7109375" style="12" hidden="1" customWidth="1"/>
    <col min="33" max="33" width="4.140625" style="12" hidden="1" customWidth="1"/>
    <col min="34" max="45" width="2.140625" style="12" hidden="1" customWidth="1"/>
    <col min="46" max="47" width="2.28125" style="12" hidden="1" customWidth="1"/>
    <col min="48" max="53" width="2.140625" style="12" hidden="1" customWidth="1"/>
    <col min="54" max="55" width="3.7109375" style="12" hidden="1" customWidth="1"/>
    <col min="56" max="61" width="2.140625" style="12" hidden="1" customWidth="1"/>
    <col min="62" max="62" width="8.140625" style="12" hidden="1" customWidth="1"/>
    <col min="63" max="63" width="11.28125" style="13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234" t="str">
        <f>IF(ISBLANK('[1]dane'!$D$2),"",'[1]dane'!$D$2)</f>
        <v>Mistrzostwa Podkarpacia Młodzików Młodszych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 spans="10:63" ht="12" customHeight="1">
      <c r="J2" s="3"/>
      <c r="K2" s="3"/>
      <c r="L2" s="3"/>
      <c r="N2" s="4"/>
      <c r="O2" s="3"/>
      <c r="P2" s="3"/>
      <c r="Q2" s="234" t="str">
        <f>IF(ISBLANK('[1]dane'!$D$3),"",'[1]dane'!$D$3)</f>
        <v>Nowa Dęba  1-06-2013 r.</v>
      </c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0:63" ht="12" customHeight="1">
      <c r="J3" s="3"/>
      <c r="K3" s="3"/>
      <c r="L3" s="3"/>
      <c r="N3" s="4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</row>
    <row r="4" spans="13:31" ht="11.25" customHeight="1">
      <c r="M4" s="9"/>
      <c r="N4" s="10" t="s">
        <v>0</v>
      </c>
      <c r="Q4" s="214" t="str">
        <f>"Gra "&amp;N4</f>
        <v>Gra Singiel dziewcząt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</row>
    <row r="5" spans="10:63" ht="12" customHeight="1" thickBot="1">
      <c r="J5" s="3"/>
      <c r="K5" s="3"/>
      <c r="L5" s="3"/>
      <c r="N5" s="4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7"/>
    </row>
    <row r="6" spans="14:45" ht="11.25" customHeight="1" thickBot="1">
      <c r="N6" s="14"/>
      <c r="O6" s="15">
        <v>1</v>
      </c>
      <c r="Q6" s="214" t="str">
        <f>"Grupa "&amp;O6&amp;"."</f>
        <v>Grupa 1.</v>
      </c>
      <c r="R6" s="214"/>
      <c r="S6" s="231"/>
      <c r="T6" s="17" t="s">
        <v>1</v>
      </c>
      <c r="U6" s="216" t="s">
        <v>2</v>
      </c>
      <c r="V6" s="232"/>
      <c r="W6" s="17">
        <v>1</v>
      </c>
      <c r="X6" s="18">
        <v>2</v>
      </c>
      <c r="Y6" s="19">
        <v>3</v>
      </c>
      <c r="Z6" s="20">
        <v>4</v>
      </c>
      <c r="AA6" s="21" t="s">
        <v>3</v>
      </c>
      <c r="AB6" s="22" t="s">
        <v>4</v>
      </c>
      <c r="AC6" s="23" t="s">
        <v>5</v>
      </c>
      <c r="AD6" s="24" t="s">
        <v>6</v>
      </c>
      <c r="AE6" s="25"/>
      <c r="AF6" s="25"/>
      <c r="AH6" s="213" t="s">
        <v>7</v>
      </c>
      <c r="AI6" s="213"/>
      <c r="AJ6" s="213"/>
      <c r="AK6" s="213"/>
      <c r="AL6" s="213"/>
      <c r="AM6" s="213"/>
      <c r="AN6" s="213" t="s">
        <v>8</v>
      </c>
      <c r="AO6" s="213"/>
      <c r="AP6" s="213"/>
      <c r="AQ6" s="213"/>
      <c r="AR6" s="213"/>
      <c r="AS6" s="213"/>
    </row>
    <row r="7" spans="14:32" ht="11.25" customHeight="1">
      <c r="N7" s="26" t="s">
        <v>0</v>
      </c>
      <c r="Q7" s="218" t="s">
        <v>9</v>
      </c>
      <c r="R7" s="218"/>
      <c r="S7" s="233" t="s">
        <v>10</v>
      </c>
      <c r="T7" s="187">
        <v>1</v>
      </c>
      <c r="U7" s="197">
        <f>IF(AND(N8&lt;&gt;"",N9&lt;&gt;""),CONCATENATE(VLOOKUP(N8,'[1]zawodnicy'!$A:$E,1,FALSE)," ",VLOOKUP(N8,'[1]zawodnicy'!$A:$E,2,FALSE)," ",VLOOKUP(N8,'[1]zawodnicy'!$A:$E,3,FALSE)," - ",VLOOKUP(N8,'[1]zawodnicy'!$A:$E,4,FALSE)),"")</f>
      </c>
      <c r="V7" s="222"/>
      <c r="W7" s="27"/>
      <c r="X7" s="28" t="str">
        <f>IF(SUM(AN15:AO15)=0,"",AN15&amp;":"&amp;AO15)</f>
        <v>21:3</v>
      </c>
      <c r="Y7" s="28" t="str">
        <f>IF(SUM(AN10:AO10)=0,"",AN10&amp;":"&amp;AO10)</f>
        <v>21:6</v>
      </c>
      <c r="Z7" s="29" t="str">
        <f>IF(SUM(AN12:AO12)=0,"",AN12&amp;":"&amp;AO12)</f>
        <v>21:3</v>
      </c>
      <c r="AA7" s="187" t="str">
        <f>IF(SUM(AX10:BC10)=0,"",BD10&amp;":"&amp;BE10)</f>
        <v>126:27</v>
      </c>
      <c r="AB7" s="192" t="str">
        <f>IF(SUM(AX10:BC10)=0,"",BF10&amp;":"&amp;BG10)</f>
        <v>6:0</v>
      </c>
      <c r="AC7" s="192" t="str">
        <f>IF(SUM(AX10:BC10)=0,"",BH10&amp;":"&amp;BI10)</f>
        <v>3:0</v>
      </c>
      <c r="AD7" s="195">
        <f>IF(SUM(BH10:BH13)&gt;0,BJ10,"")</f>
        <v>1</v>
      </c>
      <c r="AE7" s="25"/>
      <c r="AF7" s="25"/>
    </row>
    <row r="8" spans="8:32" ht="11.25" customHeight="1" thickBot="1">
      <c r="H8" s="30"/>
      <c r="I8" s="2" t="str">
        <f>"1"&amp;O6&amp;N7</f>
        <v>11Singiel dziewcząt</v>
      </c>
      <c r="J8" s="30" t="str">
        <f>IF(AD7="","",IF(AD7=1,N8,IF(AD10=1,N11,IF(AD13=1,N14,IF(AD16=1,N17,"")))))</f>
        <v>R4591</v>
      </c>
      <c r="K8" s="30">
        <f>IF(AD7="","",IF(AD7=1,N9,IF(AD10=1,N12,IF(AD13=1,N15,IF(AD16=1,N18,"")))))</f>
        <v>0</v>
      </c>
      <c r="L8" s="30"/>
      <c r="N8" s="31" t="s">
        <v>11</v>
      </c>
      <c r="O8" s="32">
        <f>IF(O6&gt;0,(O6&amp;1)*1,"")</f>
        <v>11</v>
      </c>
      <c r="Q8" s="218"/>
      <c r="R8" s="218"/>
      <c r="S8" s="233"/>
      <c r="T8" s="187"/>
      <c r="U8" s="197" t="str">
        <f>IF(AND(N8&lt;&gt;"",N9=""),CONCATENATE(VLOOKUP(N8,'[1]zawodnicy'!$A:$E,1,FALSE)," ",VLOOKUP(N8,'[1]zawodnicy'!$A:$E,2,FALSE)," ",VLOOKUP(N8,'[1]zawodnicy'!$A:$E,3,FALSE)," - ",VLOOKUP(N8,'[1]zawodnicy'!$A:$E,4,FALSE)),"")</f>
        <v>R4591 Natalia RÓG - MKS Stal Nowa Dęba</v>
      </c>
      <c r="V8" s="222"/>
      <c r="W8" s="27"/>
      <c r="X8" s="28" t="str">
        <f>IF(SUM(AP15:AQ15)=0,"",AP15&amp;":"&amp;AQ15)</f>
        <v>21:6</v>
      </c>
      <c r="Y8" s="28" t="str">
        <f>IF(SUM(AP10:AQ10)=0,"",AP10&amp;":"&amp;AQ10)</f>
        <v>21:7</v>
      </c>
      <c r="Z8" s="29" t="str">
        <f>IF(SUM(AP12:AQ12)=0,"",AP12&amp;":"&amp;AQ12)</f>
        <v>21:2</v>
      </c>
      <c r="AA8" s="187"/>
      <c r="AB8" s="192"/>
      <c r="AC8" s="192"/>
      <c r="AD8" s="195"/>
      <c r="AE8" s="25"/>
      <c r="AF8" s="25"/>
    </row>
    <row r="9" spans="10:62" ht="11.25" customHeight="1" thickBot="1">
      <c r="J9" s="30"/>
      <c r="K9" s="33"/>
      <c r="L9" s="33"/>
      <c r="N9" s="34"/>
      <c r="O9" s="33"/>
      <c r="P9" s="33"/>
      <c r="Q9" s="218"/>
      <c r="R9" s="218"/>
      <c r="S9" s="233"/>
      <c r="T9" s="203"/>
      <c r="U9" s="206">
        <f>IF(N9&lt;&gt;"",CONCATENATE(VLOOKUP(N9,'[1]zawodnicy'!$A:$E,1,FALSE)," ",VLOOKUP(N9,'[1]zawodnicy'!$A:$E,2,FALSE)," ",VLOOKUP(N9,'[1]zawodnicy'!$A:$E,3,FALSE)," - ",VLOOKUP(N9,'[1]zawodnicy'!$A:$E,4,FALSE)),"")</f>
      </c>
      <c r="V9" s="224"/>
      <c r="W9" s="27"/>
      <c r="X9" s="35">
        <f>IF(SUM(AR15:AS15)=0,"",AR15&amp;":"&amp;AS15)</f>
      </c>
      <c r="Y9" s="35">
        <f>IF(SUM(AR10:AS10)=0,"",AR10&amp;":"&amp;AS10)</f>
      </c>
      <c r="Z9" s="36">
        <f>IF(SUM(AR12:AS12)=0,"",AR12&amp;":"&amp;AS12)</f>
      </c>
      <c r="AA9" s="187"/>
      <c r="AB9" s="192"/>
      <c r="AC9" s="192"/>
      <c r="AD9" s="195"/>
      <c r="AE9" s="25"/>
      <c r="AF9" s="25"/>
      <c r="AH9" s="230" t="s">
        <v>12</v>
      </c>
      <c r="AI9" s="228"/>
      <c r="AJ9" s="228" t="s">
        <v>13</v>
      </c>
      <c r="AK9" s="228"/>
      <c r="AL9" s="228" t="s">
        <v>14</v>
      </c>
      <c r="AM9" s="228"/>
      <c r="AN9" s="230" t="s">
        <v>12</v>
      </c>
      <c r="AO9" s="228"/>
      <c r="AP9" s="228" t="s">
        <v>13</v>
      </c>
      <c r="AQ9" s="228"/>
      <c r="AR9" s="228" t="s">
        <v>14</v>
      </c>
      <c r="AS9" s="229"/>
      <c r="AV9" s="230">
        <v>1</v>
      </c>
      <c r="AW9" s="228"/>
      <c r="AX9" s="228">
        <v>2</v>
      </c>
      <c r="AY9" s="228"/>
      <c r="AZ9" s="228">
        <v>3</v>
      </c>
      <c r="BA9" s="228"/>
      <c r="BB9" s="228">
        <v>4</v>
      </c>
      <c r="BC9" s="229"/>
      <c r="BD9" s="230" t="s">
        <v>3</v>
      </c>
      <c r="BE9" s="229"/>
      <c r="BF9" s="230" t="s">
        <v>4</v>
      </c>
      <c r="BG9" s="229"/>
      <c r="BH9" s="230" t="s">
        <v>5</v>
      </c>
      <c r="BI9" s="208"/>
      <c r="BJ9" s="37" t="s">
        <v>6</v>
      </c>
    </row>
    <row r="10" spans="1:63" ht="11.25" customHeight="1">
      <c r="A10" s="12">
        <f aca="true" t="shared" si="0" ref="A10:A15">S10</f>
        <v>33</v>
      </c>
      <c r="B10" s="12" t="str">
        <f>IF(N8="","",N8)</f>
        <v>R4591</v>
      </c>
      <c r="C10" s="12">
        <f>IF(N9="","",N9)</f>
      </c>
      <c r="D10" s="12" t="str">
        <f>IF(N14="","",N14)</f>
        <v>B5641</v>
      </c>
      <c r="E10" s="12">
        <f>IF(N15="","",N15)</f>
      </c>
      <c r="H10" s="30"/>
      <c r="I10" s="2" t="str">
        <f>"2"&amp;O6&amp;N7</f>
        <v>21Singiel dziewcząt</v>
      </c>
      <c r="J10" s="30" t="str">
        <f>IF(AD10="","",IF(AD7=2,N8,IF(AD10=2,N11,IF(AD13=2,N14,IF(AD16=2,N17,"")))))</f>
        <v>B5641</v>
      </c>
      <c r="K10" s="30">
        <f>IF(AD10="","",IF(AD7=2,N9,IF(AD10=2,N12,IF(AD13=2,N15,IF(AD16=2,N18,"")))))</f>
        <v>0</v>
      </c>
      <c r="L10" s="30"/>
      <c r="M10" s="38" t="str">
        <f>N7</f>
        <v>Singiel dziewcząt</v>
      </c>
      <c r="O10" s="33"/>
      <c r="P10" s="33"/>
      <c r="Q10" s="40">
        <f>IF(AT10&gt;0,"",IF(A10=0,"",IF(VLOOKUP(A10,'[1]plan gier'!A:S,19,FALSE)="","",VLOOKUP(A10,'[1]plan gier'!A:S,19,FALSE))))</f>
      </c>
      <c r="R10" s="41" t="s">
        <v>15</v>
      </c>
      <c r="S10" s="42">
        <v>33</v>
      </c>
      <c r="T10" s="186">
        <v>2</v>
      </c>
      <c r="U10" s="189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225"/>
      <c r="W10" s="43" t="str">
        <f>IF(SUM(AN15:AO15)=0,"",AO15&amp;":"&amp;AN15)</f>
        <v>3:21</v>
      </c>
      <c r="X10" s="44"/>
      <c r="Y10" s="45" t="str">
        <f>IF(SUM(AN13:AO13)=0,"",AN13&amp;":"&amp;AO13)</f>
        <v>14:21</v>
      </c>
      <c r="Z10" s="46" t="str">
        <f>IF(SUM(AN11:AO11)=0,"",AN11&amp;":"&amp;AO11)</f>
        <v>21:10</v>
      </c>
      <c r="AA10" s="186" t="str">
        <f>IF(SUM(AV11:AW11,AZ11:BC11)=0,"",BD11&amp;":"&amp;BE11)</f>
        <v>72:102</v>
      </c>
      <c r="AB10" s="191" t="str">
        <f>IF(SUM(AV11:AW11,AZ11:BC11)=0,"",BF11&amp;":"&amp;BG11)</f>
        <v>2:4</v>
      </c>
      <c r="AC10" s="191" t="str">
        <f>IF(SUM(AV11:AW11,AZ11:BC11)=0,"",BH11&amp;":"&amp;BI11)</f>
        <v>1:2</v>
      </c>
      <c r="AD10" s="194">
        <f>IF(SUM(BH10:BH13)&gt;0,BJ11,"")</f>
        <v>3</v>
      </c>
      <c r="AE10" s="25"/>
      <c r="AF10" s="25"/>
      <c r="AG10" s="41" t="s">
        <v>15</v>
      </c>
      <c r="AH10" s="47">
        <f>IF(ISBLANK(S10),"",VLOOKUP(S10,'[1]plan gier'!$X:$AN,12,FALSE))</f>
        <v>21</v>
      </c>
      <c r="AI10" s="48">
        <f>IF(ISBLANK(S10),"",VLOOKUP(S10,'[1]plan gier'!$X:$AN,13,FALSE))</f>
        <v>6</v>
      </c>
      <c r="AJ10" s="48">
        <f>IF(ISBLANK(S10),"",VLOOKUP(S10,'[1]plan gier'!$X:$AN,14,FALSE))</f>
        <v>21</v>
      </c>
      <c r="AK10" s="48">
        <f>IF(ISBLANK(S10),"",VLOOKUP(S10,'[1]plan gier'!$X:$AN,15,FALSE))</f>
        <v>7</v>
      </c>
      <c r="AL10" s="48">
        <f>IF(ISBLANK(S10),"",VLOOKUP(S10,'[1]plan gier'!$X:$AN,16,FALSE))</f>
        <v>0</v>
      </c>
      <c r="AM10" s="48">
        <f>IF(ISBLANK(S10),"",VLOOKUP(S10,'[1]plan gier'!$X:$AN,17,FALSE))</f>
        <v>0</v>
      </c>
      <c r="AN10" s="49">
        <f aca="true" t="shared" si="1" ref="AN10:AS15">IF(AH10="",0,AH10)</f>
        <v>21</v>
      </c>
      <c r="AO10" s="50">
        <f t="shared" si="1"/>
        <v>6</v>
      </c>
      <c r="AP10" s="50">
        <f t="shared" si="1"/>
        <v>21</v>
      </c>
      <c r="AQ10" s="50">
        <f t="shared" si="1"/>
        <v>7</v>
      </c>
      <c r="AR10" s="50">
        <f t="shared" si="1"/>
        <v>0</v>
      </c>
      <c r="AS10" s="51">
        <f t="shared" si="1"/>
        <v>0</v>
      </c>
      <c r="AT10" s="52">
        <f aca="true" t="shared" si="2" ref="AT10:AT15">SUM(AN10:AS10)</f>
        <v>55</v>
      </c>
      <c r="AU10" s="53">
        <v>1</v>
      </c>
      <c r="AV10" s="226"/>
      <c r="AW10" s="227"/>
      <c r="AX10" s="50">
        <f>IF(AH15&gt;AI15,1,0)+IF(AJ15&gt;AK15,1,0)+IF(AL15&gt;AM15,1,0)</f>
        <v>2</v>
      </c>
      <c r="AY10" s="50">
        <f>AV11</f>
        <v>0</v>
      </c>
      <c r="AZ10" s="50">
        <f>IF(AH10&gt;AI10,1,0)+IF(AJ10&gt;AK10,1,0)+IF(AL10&gt;AM10,1,0)</f>
        <v>2</v>
      </c>
      <c r="BA10" s="48">
        <f>AV12</f>
        <v>0</v>
      </c>
      <c r="BB10" s="54">
        <f>IF(AH12&gt;AI12,1,0)+IF(AJ12&gt;AK12,1,0)+IF(AL12&gt;AM12,1,0)</f>
        <v>2</v>
      </c>
      <c r="BC10" s="55">
        <f>AV13</f>
        <v>0</v>
      </c>
      <c r="BD10" s="47">
        <f>AN10+AP10+AR10+AN12+AP12+AR12+AN15+AP15+AR15</f>
        <v>126</v>
      </c>
      <c r="BE10" s="56">
        <f>AO10+AQ10+AS10+AO12+AQ12+AS12+AO15+AQ15+AS15</f>
        <v>27</v>
      </c>
      <c r="BF10" s="47">
        <f>AX10+AZ10+BB10</f>
        <v>6</v>
      </c>
      <c r="BG10" s="57">
        <f>AY10+BA10+BC10</f>
        <v>0</v>
      </c>
      <c r="BH10" s="47">
        <f>IF(AX10&gt;AY10,1,0)+IF(AZ10&gt;BA10,1,0)+IF(BB10&gt;BC10,1,0)</f>
        <v>3</v>
      </c>
      <c r="BI10" s="57">
        <f>IF(AY10&gt;AX10,1,0)+IF(BA10&gt;AZ10,1,0)+IF(BC10&gt;BB10,1,0)</f>
        <v>0</v>
      </c>
      <c r="BJ10" s="58">
        <f>IF(BH10+BI10=0,"",IF(BK10=MAX(BK10:BK13),1,IF(BK10=LARGE(BK10:BK13,2),2,IF(BK10=MIN(BK10:BK13),4,3))))</f>
        <v>1</v>
      </c>
      <c r="BK10" s="59">
        <f>IF(BH10+BI10&lt;&gt;0,BH10-BI10+(BF10-BG10)/100+(BD10-BE10)/10000,-3)</f>
        <v>3.0699</v>
      </c>
    </row>
    <row r="11" spans="1:63" ht="11.25" customHeight="1">
      <c r="A11" s="12">
        <f t="shared" si="0"/>
        <v>34</v>
      </c>
      <c r="B11" s="12" t="str">
        <f>IF(N11="","",N11)</f>
        <v>X0002</v>
      </c>
      <c r="C11" s="12">
        <f>IF(N12="","",N12)</f>
      </c>
      <c r="D11" s="12" t="str">
        <f>IF(N17="","",N17)</f>
        <v>X0010</v>
      </c>
      <c r="E11" s="12">
        <f>IF(N18="","",N18)</f>
      </c>
      <c r="J11" s="30"/>
      <c r="K11" s="12"/>
      <c r="L11" s="12"/>
      <c r="M11" s="38" t="str">
        <f>N7</f>
        <v>Singiel dziewcząt</v>
      </c>
      <c r="N11" s="31" t="s">
        <v>16</v>
      </c>
      <c r="O11" s="32">
        <f>IF(O6&gt;0,(O6&amp;2)*1,"")</f>
        <v>12</v>
      </c>
      <c r="Q11" s="40">
        <f>IF(AT11&gt;0,"",IF(A11=0,"",IF(VLOOKUP(A11,'[1]plan gier'!A:S,19,FALSE)="","",VLOOKUP(A11,'[1]plan gier'!A:S,19,FALSE))))</f>
      </c>
      <c r="R11" s="41" t="s">
        <v>17</v>
      </c>
      <c r="S11" s="42">
        <v>34</v>
      </c>
      <c r="T11" s="187"/>
      <c r="U11" s="197" t="str">
        <f>IF(AND(N11&lt;&gt;"",N12=""),CONCATENATE(VLOOKUP(N11,'[1]zawodnicy'!$A:$E,1,FALSE)," ",VLOOKUP(N11,'[1]zawodnicy'!$A:$E,2,FALSE)," ",VLOOKUP(N11,'[1]zawodnicy'!$A:$E,3,FALSE)," - ",VLOOKUP(N11,'[1]zawodnicy'!$A:$E,4,FALSE)),"")</f>
        <v>X0002 Gabriela FRONT - UMKS Dubiecko</v>
      </c>
      <c r="V11" s="222"/>
      <c r="W11" s="60" t="str">
        <f>IF(SUM(AP15:AQ15)=0,"",AQ15&amp;":"&amp;AP15)</f>
        <v>6:21</v>
      </c>
      <c r="X11" s="61"/>
      <c r="Y11" s="28" t="str">
        <f>IF(SUM(AP13:AQ13)=0,"",AP13&amp;":"&amp;AQ13)</f>
        <v>7:21</v>
      </c>
      <c r="Z11" s="62" t="str">
        <f>IF(SUM(AP11:AQ11)=0,"",AP11&amp;":"&amp;AQ11)</f>
        <v>21:8</v>
      </c>
      <c r="AA11" s="187"/>
      <c r="AB11" s="192"/>
      <c r="AC11" s="192"/>
      <c r="AD11" s="195"/>
      <c r="AE11" s="25"/>
      <c r="AF11" s="25"/>
      <c r="AG11" s="41" t="s">
        <v>17</v>
      </c>
      <c r="AH11" s="49">
        <f>IF(ISBLANK(S11),"",VLOOKUP(S11,'[1]plan gier'!$X:$AN,12,FALSE))</f>
        <v>21</v>
      </c>
      <c r="AI11" s="50">
        <f>IF(ISBLANK(S11),"",VLOOKUP(S11,'[1]plan gier'!$X:$AN,13,FALSE))</f>
        <v>10</v>
      </c>
      <c r="AJ11" s="50">
        <f>IF(ISBLANK(S11),"",VLOOKUP(S11,'[1]plan gier'!$X:$AN,14,FALSE))</f>
        <v>21</v>
      </c>
      <c r="AK11" s="50">
        <f>IF(ISBLANK(S11),"",VLOOKUP(S11,'[1]plan gier'!$X:$AN,15,FALSE))</f>
        <v>8</v>
      </c>
      <c r="AL11" s="50">
        <f>IF(ISBLANK(S11),"",VLOOKUP(S11,'[1]plan gier'!$X:$AN,16,FALSE))</f>
        <v>0</v>
      </c>
      <c r="AM11" s="50">
        <f>IF(ISBLANK(S11),"",VLOOKUP(S11,'[1]plan gier'!$X:$AN,17,FALSE))</f>
        <v>0</v>
      </c>
      <c r="AN11" s="63">
        <f t="shared" si="1"/>
        <v>21</v>
      </c>
      <c r="AO11" s="64">
        <f t="shared" si="1"/>
        <v>10</v>
      </c>
      <c r="AP11" s="64">
        <f t="shared" si="1"/>
        <v>21</v>
      </c>
      <c r="AQ11" s="64">
        <f t="shared" si="1"/>
        <v>8</v>
      </c>
      <c r="AR11" s="64">
        <f t="shared" si="1"/>
        <v>0</v>
      </c>
      <c r="AS11" s="65">
        <f t="shared" si="1"/>
        <v>0</v>
      </c>
      <c r="AT11" s="52">
        <f t="shared" si="2"/>
        <v>60</v>
      </c>
      <c r="AU11" s="53">
        <v>2</v>
      </c>
      <c r="AV11" s="63">
        <f>IF(AH15&lt;AI15,1,0)+IF(AJ15&lt;AK15,1,0)+IF(AL15&lt;AM15,1,0)</f>
        <v>0</v>
      </c>
      <c r="AW11" s="64">
        <f>AX10</f>
        <v>2</v>
      </c>
      <c r="AX11" s="66"/>
      <c r="AY11" s="67"/>
      <c r="AZ11" s="64">
        <f>IF(AH13&gt;AI13,1,0)+IF(AJ13&gt;AK13,1,0)+IF(AL13&gt;AM13,1,0)</f>
        <v>0</v>
      </c>
      <c r="BA11" s="64">
        <f>AX12</f>
        <v>2</v>
      </c>
      <c r="BB11" s="68">
        <f>IF(AH11&gt;AI11,1,0)+IF(AJ11&gt;AK11,1,0)+IF(AL11&gt;AM11,1,0)</f>
        <v>2</v>
      </c>
      <c r="BC11" s="69">
        <f>AX13</f>
        <v>0</v>
      </c>
      <c r="BD11" s="63">
        <f>AN11+AP11+AR11+AN13+AP13+AR13+AO15+AQ15+AS15</f>
        <v>72</v>
      </c>
      <c r="BE11" s="69">
        <f>AO11+AQ11+AS11+AO13+AQ13+AS13+AN15+AP15+AR15</f>
        <v>102</v>
      </c>
      <c r="BF11" s="63">
        <f>AV11+AZ11+BB11</f>
        <v>2</v>
      </c>
      <c r="BG11" s="65">
        <f>AW11+BA11+BC11</f>
        <v>4</v>
      </c>
      <c r="BH11" s="63">
        <f>IF(AV11&gt;AW11,1,0)+IF(AZ11&gt;BA11,1,0)+IF(BB11&gt;BC11,1,0)</f>
        <v>1</v>
      </c>
      <c r="BI11" s="65">
        <f>IF(AW11&gt;AV11,1,0)+IF(BA11&gt;AZ11,1,0)+IF(BC11&gt;BB11,1,0)</f>
        <v>2</v>
      </c>
      <c r="BJ11" s="70">
        <f>IF(BH11+BI11=0,"",IF(BK11=MAX(BK10:BK13),1,IF(BK11=LARGE(BK10:BK13,2),2,IF(BK11=MIN(BK10:BK13),4,3))))</f>
        <v>3</v>
      </c>
      <c r="BK11" s="59">
        <f>IF(BH11+BI11&lt;&gt;0,BH11-BI11+(BF11-BG11)/100+(BD11-BE11)/10000,-3)</f>
        <v>-1.023</v>
      </c>
    </row>
    <row r="12" spans="1:63" ht="11.25" customHeight="1">
      <c r="A12" s="12">
        <f t="shared" si="0"/>
        <v>53</v>
      </c>
      <c r="B12" s="12" t="str">
        <f>IF(N8="","",N8)</f>
        <v>R4591</v>
      </c>
      <c r="C12" s="12">
        <f>IF(N9="","",N9)</f>
      </c>
      <c r="D12" s="12" t="str">
        <f>IF(N17="","",N17)</f>
        <v>X0010</v>
      </c>
      <c r="E12" s="12">
        <f>IF(N18="","",N18)</f>
      </c>
      <c r="H12" s="30"/>
      <c r="I12" s="2" t="str">
        <f>"3"&amp;O6&amp;N7</f>
        <v>31Singiel dziewcząt</v>
      </c>
      <c r="J12" s="30" t="str">
        <f>IF(AD13="","",IF(AD7=3,N8,IF(AD10=3,N11,IF(AD13=3,N14,IF(AD16=3,N17,"")))))</f>
        <v>X0002</v>
      </c>
      <c r="K12" s="30">
        <f>IF(AD13="","",IF(AD7=3,N9,IF(AD10=3,N12,IF(AD13=3,N15,IF(AD16=3,N18,"")))))</f>
        <v>0</v>
      </c>
      <c r="L12" s="30"/>
      <c r="M12" s="38" t="str">
        <f>N7</f>
        <v>Singiel dziewcząt</v>
      </c>
      <c r="N12" s="34"/>
      <c r="O12" s="33"/>
      <c r="P12" s="33"/>
      <c r="Q12" s="40">
        <f>IF(AT12&gt;0,"",IF(A12=0,"",IF(VLOOKUP(A12,'[1]plan gier'!A:S,19,FALSE)="","",VLOOKUP(A12,'[1]plan gier'!A:S,19,FALSE))))</f>
      </c>
      <c r="R12" s="41" t="s">
        <v>18</v>
      </c>
      <c r="S12" s="42">
        <v>53</v>
      </c>
      <c r="T12" s="203"/>
      <c r="U12" s="206">
        <f>IF(N12&lt;&gt;"",CONCATENATE(VLOOKUP(N12,'[1]zawodnicy'!$A:$E,1,FALSE)," ",VLOOKUP(N12,'[1]zawodnicy'!$A:$E,2,FALSE)," ",VLOOKUP(N12,'[1]zawodnicy'!$A:$E,3,FALSE)," - ",VLOOKUP(N12,'[1]zawodnicy'!$A:$E,4,FALSE)),"")</f>
      </c>
      <c r="V12" s="224"/>
      <c r="W12" s="71">
        <f>IF(SUM(AR15:AS15)=0,"",AS15&amp;":"&amp;AR15)</f>
      </c>
      <c r="X12" s="61"/>
      <c r="Y12" s="35">
        <f>IF(SUM(AR13:AS13)=0,"",AR13&amp;":"&amp;AS13)</f>
      </c>
      <c r="Z12" s="72">
        <f>IF(SUM(AR11:AS11)=0,"",AR11&amp;":"&amp;AS11)</f>
      </c>
      <c r="AA12" s="187"/>
      <c r="AB12" s="192"/>
      <c r="AC12" s="192"/>
      <c r="AD12" s="195"/>
      <c r="AE12" s="25"/>
      <c r="AF12" s="25"/>
      <c r="AG12" s="41" t="s">
        <v>18</v>
      </c>
      <c r="AH12" s="49">
        <f>IF(ISBLANK(S12),"",VLOOKUP(S12,'[1]plan gier'!$X:$AN,12,FALSE))</f>
        <v>21</v>
      </c>
      <c r="AI12" s="50">
        <f>IF(ISBLANK(S12),"",VLOOKUP(S12,'[1]plan gier'!$X:$AN,13,FALSE))</f>
        <v>3</v>
      </c>
      <c r="AJ12" s="50">
        <f>IF(ISBLANK(S12),"",VLOOKUP(S12,'[1]plan gier'!$X:$AN,14,FALSE))</f>
        <v>21</v>
      </c>
      <c r="AK12" s="50">
        <f>IF(ISBLANK(S12),"",VLOOKUP(S12,'[1]plan gier'!$X:$AN,15,FALSE))</f>
        <v>2</v>
      </c>
      <c r="AL12" s="50">
        <f>IF(ISBLANK(S12),"",VLOOKUP(S12,'[1]plan gier'!$X:$AN,16,FALSE))</f>
        <v>0</v>
      </c>
      <c r="AM12" s="50">
        <f>IF(ISBLANK(S12),"",VLOOKUP(S12,'[1]plan gier'!$X:$AN,17,FALSE))</f>
        <v>0</v>
      </c>
      <c r="AN12" s="63">
        <f t="shared" si="1"/>
        <v>21</v>
      </c>
      <c r="AO12" s="64">
        <f t="shared" si="1"/>
        <v>3</v>
      </c>
      <c r="AP12" s="64">
        <f t="shared" si="1"/>
        <v>21</v>
      </c>
      <c r="AQ12" s="64">
        <f t="shared" si="1"/>
        <v>2</v>
      </c>
      <c r="AR12" s="64">
        <f t="shared" si="1"/>
        <v>0</v>
      </c>
      <c r="AS12" s="65">
        <f t="shared" si="1"/>
        <v>0</v>
      </c>
      <c r="AT12" s="52">
        <f t="shared" si="2"/>
        <v>47</v>
      </c>
      <c r="AU12" s="53">
        <v>3</v>
      </c>
      <c r="AV12" s="63">
        <f>IF(AH10&lt;AI10,1,0)+IF(AJ10&lt;AK10,1,0)+IF(AL10&lt;AM10,1,0)</f>
        <v>0</v>
      </c>
      <c r="AW12" s="64">
        <f>AZ10</f>
        <v>2</v>
      </c>
      <c r="AX12" s="64">
        <f>IF(AH13&lt;AI13,1,0)+IF(AJ13&lt;AK13,1,0)+IF(AL13&lt;AM13,1,0)</f>
        <v>2</v>
      </c>
      <c r="AY12" s="64">
        <f>AZ11</f>
        <v>0</v>
      </c>
      <c r="AZ12" s="66"/>
      <c r="BA12" s="67"/>
      <c r="BB12" s="64">
        <f>IF(AH14&gt;AI14,1,0)+IF(AJ14&gt;AK14,1,0)+IF(AL14&gt;AM14,1,0)</f>
        <v>2</v>
      </c>
      <c r="BC12" s="69">
        <f>AZ13</f>
        <v>0</v>
      </c>
      <c r="BD12" s="73">
        <f>AO10+AQ10+AS10+AO13+AQ13+AS13+AN14+AP14+AR14</f>
        <v>97</v>
      </c>
      <c r="BE12" s="74">
        <f>AN10+AP10+AR10+AN13+AP13+AR13+AO14+AQ14+AS14</f>
        <v>85</v>
      </c>
      <c r="BF12" s="73">
        <f>AV12+AX12+BB12</f>
        <v>4</v>
      </c>
      <c r="BG12" s="75">
        <f>AW12+AY12+BC12</f>
        <v>2</v>
      </c>
      <c r="BH12" s="63">
        <f>IF(AV12&gt;AW12,1,0)+IF(AX12&gt;AY12,1,0)+IF(BB12&gt;BC12,1,0)</f>
        <v>2</v>
      </c>
      <c r="BI12" s="65">
        <f>IF(AW12&gt;AV12,1,0)+IF(AY12&gt;AX12,1,0)+IF(BC12&gt;BB12,1,0)</f>
        <v>1</v>
      </c>
      <c r="BJ12" s="70">
        <f>IF(BH12+BI12=0,"",IF(BK12=MAX(BK10:BK13),1,IF(BK12=LARGE(BK10:BK13,2),2,IF(BK12=MIN(BK10:BK13),4,3))))</f>
        <v>2</v>
      </c>
      <c r="BK12" s="59">
        <f>IF(BH12+BI12&lt;&gt;0,BH12-BI12+(BF12-BG12)/100+(BD12-BE12)/10000,-3)</f>
        <v>1.0212</v>
      </c>
    </row>
    <row r="13" spans="1:63" ht="11.25" customHeight="1" thickBot="1">
      <c r="A13" s="12">
        <f t="shared" si="0"/>
        <v>54</v>
      </c>
      <c r="B13" s="12" t="str">
        <f>IF(N11="","",N11)</f>
        <v>X0002</v>
      </c>
      <c r="C13" s="12">
        <f>IF(N12="","",N12)</f>
      </c>
      <c r="D13" s="12" t="str">
        <f>IF(N14="","",N14)</f>
        <v>B5641</v>
      </c>
      <c r="E13" s="12">
        <f>IF(N15="","",N15)</f>
      </c>
      <c r="J13" s="30"/>
      <c r="K13" s="33"/>
      <c r="L13" s="33"/>
      <c r="M13" s="38" t="str">
        <f>N7</f>
        <v>Singiel dziewcząt</v>
      </c>
      <c r="O13" s="33"/>
      <c r="P13" s="33"/>
      <c r="Q13" s="40">
        <f>IF(AT13&gt;0,"",IF(A13=0,"",IF(VLOOKUP(A13,'[1]plan gier'!A:S,19,FALSE)="","",VLOOKUP(A13,'[1]plan gier'!A:S,19,FALSE))))</f>
      </c>
      <c r="R13" s="41" t="s">
        <v>19</v>
      </c>
      <c r="S13" s="42">
        <v>54</v>
      </c>
      <c r="T13" s="186">
        <v>3</v>
      </c>
      <c r="U13" s="189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225"/>
      <c r="W13" s="43" t="str">
        <f>IF(SUM(AN10:AO10)=0,"",AO10&amp;":"&amp;AN10)</f>
        <v>6:21</v>
      </c>
      <c r="X13" s="45" t="str">
        <f>IF(SUM(AN13:AO13)=0,"",AO13&amp;":"&amp;AN13)</f>
        <v>21:14</v>
      </c>
      <c r="Y13" s="76"/>
      <c r="Z13" s="46" t="str">
        <f>IF(SUM(AN14:AO14)=0,"",AN14&amp;":"&amp;AO14)</f>
        <v>21:13</v>
      </c>
      <c r="AA13" s="186" t="str">
        <f>IF(SUM(AV12:AY12,BB12:BC12)=0,"",BD12&amp;":"&amp;BE12)</f>
        <v>97:85</v>
      </c>
      <c r="AB13" s="191" t="str">
        <f>IF(SUM(AV12:AY12,BB12:BC12)=0,"",BF12&amp;":"&amp;BG12)</f>
        <v>4:2</v>
      </c>
      <c r="AC13" s="191" t="str">
        <f>IF(SUM(AV12:AY12,BB12:BC12)=0,"",BH12&amp;":"&amp;BI12)</f>
        <v>2:1</v>
      </c>
      <c r="AD13" s="194">
        <f>IF(SUM(BH10:BH13)&gt;0,BJ12,"")</f>
        <v>2</v>
      </c>
      <c r="AE13" s="25"/>
      <c r="AF13" s="25"/>
      <c r="AG13" s="41" t="s">
        <v>19</v>
      </c>
      <c r="AH13" s="49">
        <f>IF(ISBLANK(S13),"",VLOOKUP(S13,'[1]plan gier'!$X:$AN,12,FALSE))</f>
        <v>14</v>
      </c>
      <c r="AI13" s="50">
        <f>IF(ISBLANK(S13),"",VLOOKUP(S13,'[1]plan gier'!$X:$AN,13,FALSE))</f>
        <v>21</v>
      </c>
      <c r="AJ13" s="50">
        <f>IF(ISBLANK(S13),"",VLOOKUP(S13,'[1]plan gier'!$X:$AN,14,FALSE))</f>
        <v>7</v>
      </c>
      <c r="AK13" s="50">
        <f>IF(ISBLANK(S13),"",VLOOKUP(S13,'[1]plan gier'!$X:$AN,15,FALSE))</f>
        <v>21</v>
      </c>
      <c r="AL13" s="50">
        <f>IF(ISBLANK(S13),"",VLOOKUP(S13,'[1]plan gier'!$X:$AN,16,FALSE))</f>
        <v>0</v>
      </c>
      <c r="AM13" s="50">
        <f>IF(ISBLANK(S13),"",VLOOKUP(S13,'[1]plan gier'!$X:$AN,17,FALSE))</f>
        <v>0</v>
      </c>
      <c r="AN13" s="63">
        <f t="shared" si="1"/>
        <v>14</v>
      </c>
      <c r="AO13" s="64">
        <f t="shared" si="1"/>
        <v>21</v>
      </c>
      <c r="AP13" s="64">
        <f t="shared" si="1"/>
        <v>7</v>
      </c>
      <c r="AQ13" s="64">
        <f t="shared" si="1"/>
        <v>21</v>
      </c>
      <c r="AR13" s="64">
        <f t="shared" si="1"/>
        <v>0</v>
      </c>
      <c r="AS13" s="65">
        <f t="shared" si="1"/>
        <v>0</v>
      </c>
      <c r="AT13" s="52">
        <f t="shared" si="2"/>
        <v>63</v>
      </c>
      <c r="AU13" s="53">
        <v>4</v>
      </c>
      <c r="AV13" s="77">
        <f>IF(AH12&lt;AI12,1,0)+IF(AJ12&lt;AK12,1,0)+IF(AL12&lt;AM12,1,0)</f>
        <v>0</v>
      </c>
      <c r="AW13" s="78">
        <f>BB10</f>
        <v>2</v>
      </c>
      <c r="AX13" s="78">
        <f>IF(AH11&lt;AI11,1,0)+IF(AJ11&lt;AK11,1,0)+IF(AL11&lt;AM11,1,0)</f>
        <v>0</v>
      </c>
      <c r="AY13" s="78">
        <f>BB11</f>
        <v>2</v>
      </c>
      <c r="AZ13" s="79">
        <f>IF(AH14&lt;AI14,1,0)+IF(AJ14&lt;AK14,1,0)+IF(AL14&lt;AM14,1,0)</f>
        <v>0</v>
      </c>
      <c r="BA13" s="79">
        <f>BB12</f>
        <v>2</v>
      </c>
      <c r="BB13" s="80"/>
      <c r="BC13" s="81"/>
      <c r="BD13" s="82">
        <f>AO11+AQ11+AS11+AO12+AQ12+AS12+AO14+AQ14+AS14</f>
        <v>45</v>
      </c>
      <c r="BE13" s="83">
        <f>AN11+AP11+AR11+AN12+AP12+AR12+AN14+AP14+AR14</f>
        <v>126</v>
      </c>
      <c r="BF13" s="82">
        <f>AV13+AX13+AZ13</f>
        <v>0</v>
      </c>
      <c r="BG13" s="84">
        <f>AW13+AY13+BA13</f>
        <v>6</v>
      </c>
      <c r="BH13" s="82">
        <f>IF(AV13&gt;AW13,1,0)+IF(AX13&gt;AY13,1,0)+IF(AZ13&gt;BA13,1,0)</f>
        <v>0</v>
      </c>
      <c r="BI13" s="84">
        <f>IF(AW13&gt;AV13,1,0)+IF(AY13&gt;AX13,1,0)+IF(BA13&gt;AZ13,1,0)</f>
        <v>3</v>
      </c>
      <c r="BJ13" s="85">
        <f>IF(BH13+BI13=0,"",IF(BK13=MAX(BK10:BK13),1,IF(BK13=LARGE(BK10:BK13,2),2,IF(BK13=MIN(BK10:BK13),4,3))))</f>
        <v>4</v>
      </c>
      <c r="BK13" s="59">
        <f>IF(BH13+BI13&lt;&gt;0,BH13-BI13+(BF13-BG13)/100+(BD13-BE13)/10000,-3)</f>
        <v>-3.0681000000000003</v>
      </c>
    </row>
    <row r="14" spans="1:63" ht="11.25" customHeight="1">
      <c r="A14" s="12">
        <f t="shared" si="0"/>
        <v>73</v>
      </c>
      <c r="B14" s="12" t="str">
        <f>IF(N14="","",N14)</f>
        <v>B5641</v>
      </c>
      <c r="C14" s="12">
        <f>IF(N15="","",N15)</f>
      </c>
      <c r="D14" s="12" t="str">
        <f>IF(N17="","",N17)</f>
        <v>X0010</v>
      </c>
      <c r="E14" s="12">
        <f>IF(N18="","",N18)</f>
      </c>
      <c r="H14" s="30"/>
      <c r="I14" s="2" t="str">
        <f>"4"&amp;O6&amp;N7</f>
        <v>41Singiel dziewcząt</v>
      </c>
      <c r="J14" s="30" t="str">
        <f>IF(AD16="","",IF(AD7=4,N8,IF(AD10=4,N11,IF(AD13=4,N14,IF(AD16=4,N17,"")))))</f>
        <v>X0010</v>
      </c>
      <c r="K14" s="30">
        <f>IF(AD16="","",IF(AD7=4,N9,IF(AD10=4,N12,IF(AD13=4,N15,IF(AD16=4,N18,"")))))</f>
        <v>0</v>
      </c>
      <c r="L14" s="30"/>
      <c r="M14" s="38" t="str">
        <f>N7</f>
        <v>Singiel dziewcząt</v>
      </c>
      <c r="N14" s="31" t="s">
        <v>20</v>
      </c>
      <c r="O14" s="32">
        <f>IF(O6&gt;0,(O6&amp;3)*1,"")</f>
        <v>13</v>
      </c>
      <c r="Q14" s="40">
        <f>IF(AT14&gt;0,"",IF(A14=0,"",IF(VLOOKUP(A14,'[1]plan gier'!A:S,19,FALSE)="","",VLOOKUP(A14,'[1]plan gier'!A:S,19,FALSE))))</f>
      </c>
      <c r="R14" s="41" t="s">
        <v>21</v>
      </c>
      <c r="S14" s="42">
        <v>73</v>
      </c>
      <c r="T14" s="187"/>
      <c r="U14" s="197" t="str">
        <f>IF(AND(N14&lt;&gt;"",N15=""),CONCATENATE(VLOOKUP(N14,'[1]zawodnicy'!$A:$E,1,FALSE)," ",VLOOKUP(N14,'[1]zawodnicy'!$A:$E,2,FALSE)," ",VLOOKUP(N14,'[1]zawodnicy'!$A:$E,3,FALSE)," - ",VLOOKUP(N14,'[1]zawodnicy'!$A:$E,4,FALSE)),"")</f>
        <v>B5641 Karolina BRZYCKA - UKS Sokół Ropczyce</v>
      </c>
      <c r="V14" s="222"/>
      <c r="W14" s="60" t="str">
        <f>IF(SUM(AP10:AQ10)=0,"",AQ10&amp;":"&amp;AP10)</f>
        <v>7:21</v>
      </c>
      <c r="X14" s="28" t="str">
        <f>IF(SUM(AP13:AQ13)=0,"",AQ13&amp;":"&amp;AP13)</f>
        <v>21:7</v>
      </c>
      <c r="Y14" s="86"/>
      <c r="Z14" s="62" t="str">
        <f>IF(SUM(AP14:AQ14)=0,"",AP14&amp;":"&amp;AQ14)</f>
        <v>21:9</v>
      </c>
      <c r="AA14" s="187"/>
      <c r="AB14" s="192"/>
      <c r="AC14" s="192"/>
      <c r="AD14" s="195"/>
      <c r="AE14" s="25"/>
      <c r="AF14" s="25"/>
      <c r="AG14" s="41" t="s">
        <v>21</v>
      </c>
      <c r="AH14" s="49">
        <f>IF(ISBLANK(S14),"",VLOOKUP(S14,'[1]plan gier'!$X:$AN,12,FALSE))</f>
        <v>21</v>
      </c>
      <c r="AI14" s="50">
        <f>IF(ISBLANK(S14),"",VLOOKUP(S14,'[1]plan gier'!$X:$AN,13,FALSE))</f>
        <v>13</v>
      </c>
      <c r="AJ14" s="50">
        <f>IF(ISBLANK(S14),"",VLOOKUP(S14,'[1]plan gier'!$X:$AN,14,FALSE))</f>
        <v>21</v>
      </c>
      <c r="AK14" s="50">
        <f>IF(ISBLANK(S14),"",VLOOKUP(S14,'[1]plan gier'!$X:$AN,15,FALSE))</f>
        <v>9</v>
      </c>
      <c r="AL14" s="50">
        <f>IF(ISBLANK(S14),"",VLOOKUP(S14,'[1]plan gier'!$X:$AN,16,FALSE))</f>
        <v>0</v>
      </c>
      <c r="AM14" s="50">
        <f>IF(ISBLANK(S14),"",VLOOKUP(S14,'[1]plan gier'!$X:$AN,17,FALSE))</f>
        <v>0</v>
      </c>
      <c r="AN14" s="63">
        <f t="shared" si="1"/>
        <v>21</v>
      </c>
      <c r="AO14" s="64">
        <f t="shared" si="1"/>
        <v>13</v>
      </c>
      <c r="AP14" s="64">
        <f t="shared" si="1"/>
        <v>21</v>
      </c>
      <c r="AQ14" s="64">
        <f t="shared" si="1"/>
        <v>9</v>
      </c>
      <c r="AR14" s="64">
        <f t="shared" si="1"/>
        <v>0</v>
      </c>
      <c r="AS14" s="65">
        <f t="shared" si="1"/>
        <v>0</v>
      </c>
      <c r="AT14" s="52">
        <f t="shared" si="2"/>
        <v>64</v>
      </c>
      <c r="BD14" s="12">
        <f aca="true" t="shared" si="3" ref="BD14:BI14">SUM(BD10:BD13)</f>
        <v>340</v>
      </c>
      <c r="BE14" s="12">
        <f t="shared" si="3"/>
        <v>340</v>
      </c>
      <c r="BF14" s="12">
        <f t="shared" si="3"/>
        <v>12</v>
      </c>
      <c r="BG14" s="12">
        <f t="shared" si="3"/>
        <v>12</v>
      </c>
      <c r="BH14" s="12">
        <f t="shared" si="3"/>
        <v>6</v>
      </c>
      <c r="BI14" s="12">
        <f t="shared" si="3"/>
        <v>6</v>
      </c>
      <c r="BK14" s="13">
        <f>SUM(BK10:BK13)</f>
        <v>0</v>
      </c>
    </row>
    <row r="15" spans="1:46" ht="11.25" customHeight="1" thickBot="1">
      <c r="A15" s="12">
        <f t="shared" si="0"/>
        <v>74</v>
      </c>
      <c r="B15" s="12" t="str">
        <f>IF(N8="","",N8)</f>
        <v>R4591</v>
      </c>
      <c r="C15" s="12">
        <f>IF(N9="","",N9)</f>
      </c>
      <c r="D15" s="12" t="str">
        <f>IF(N11="","",N11)</f>
        <v>X0002</v>
      </c>
      <c r="E15" s="12">
        <f>IF(N12="","",N12)</f>
      </c>
      <c r="J15" s="33"/>
      <c r="K15" s="33"/>
      <c r="L15" s="33"/>
      <c r="M15" s="38" t="str">
        <f>N7</f>
        <v>Singiel dziewcząt</v>
      </c>
      <c r="N15" s="34"/>
      <c r="O15" s="33"/>
      <c r="P15" s="33"/>
      <c r="Q15" s="40">
        <f>IF(AT15&gt;0,"",IF(A15=0,"",IF(VLOOKUP(A15,'[1]plan gier'!A:S,19,FALSE)="","",VLOOKUP(A15,'[1]plan gier'!A:S,19,FALSE))))</f>
      </c>
      <c r="R15" s="41" t="s">
        <v>22</v>
      </c>
      <c r="S15" s="42">
        <v>74</v>
      </c>
      <c r="T15" s="203"/>
      <c r="U15" s="206">
        <f>IF(N15&lt;&gt;"",CONCATENATE(VLOOKUP(N15,'[1]zawodnicy'!$A:$E,1,FALSE)," ",VLOOKUP(N15,'[1]zawodnicy'!$A:$E,2,FALSE)," ",VLOOKUP(N15,'[1]zawodnicy'!$A:$E,3,FALSE)," - ",VLOOKUP(N15,'[1]zawodnicy'!$A:$E,4,FALSE)),"")</f>
      </c>
      <c r="V15" s="224"/>
      <c r="W15" s="71">
        <f>IF(SUM(AR10:AS10)=0,"",AS10&amp;":"&amp;AR10)</f>
      </c>
      <c r="X15" s="35">
        <f>IF(SUM(AR13:AS13)=0,"",AS13&amp;":"&amp;AR13)</f>
      </c>
      <c r="Y15" s="86"/>
      <c r="Z15" s="72">
        <f>IF(SUM(AR14:AS14)=0,"",AR14&amp;":"&amp;AS14)</f>
      </c>
      <c r="AA15" s="187"/>
      <c r="AB15" s="192"/>
      <c r="AC15" s="192"/>
      <c r="AD15" s="195"/>
      <c r="AE15" s="25"/>
      <c r="AF15" s="25"/>
      <c r="AG15" s="41" t="s">
        <v>22</v>
      </c>
      <c r="AH15" s="77">
        <f>IF(ISBLANK(S15),"",VLOOKUP(S15,'[1]plan gier'!$X:$AN,12,FALSE))</f>
        <v>21</v>
      </c>
      <c r="AI15" s="78">
        <f>IF(ISBLANK(S15),"",VLOOKUP(S15,'[1]plan gier'!$X:$AN,13,FALSE))</f>
        <v>3</v>
      </c>
      <c r="AJ15" s="78">
        <f>IF(ISBLANK(S15),"",VLOOKUP(S15,'[1]plan gier'!$X:$AN,14,FALSE))</f>
        <v>21</v>
      </c>
      <c r="AK15" s="78">
        <f>IF(ISBLANK(S15),"",VLOOKUP(S15,'[1]plan gier'!$X:$AN,15,FALSE))</f>
        <v>6</v>
      </c>
      <c r="AL15" s="78">
        <f>IF(ISBLANK(S15),"",VLOOKUP(S15,'[1]plan gier'!$X:$AN,16,FALSE))</f>
        <v>0</v>
      </c>
      <c r="AM15" s="78">
        <f>IF(ISBLANK(S15),"",VLOOKUP(S15,'[1]plan gier'!$X:$AN,17,FALSE))</f>
        <v>0</v>
      </c>
      <c r="AN15" s="82">
        <f t="shared" si="1"/>
        <v>21</v>
      </c>
      <c r="AO15" s="79">
        <f t="shared" si="1"/>
        <v>3</v>
      </c>
      <c r="AP15" s="79">
        <f t="shared" si="1"/>
        <v>21</v>
      </c>
      <c r="AQ15" s="79">
        <f t="shared" si="1"/>
        <v>6</v>
      </c>
      <c r="AR15" s="79">
        <f t="shared" si="1"/>
        <v>0</v>
      </c>
      <c r="AS15" s="84">
        <f t="shared" si="1"/>
        <v>0</v>
      </c>
      <c r="AT15" s="52">
        <f t="shared" si="2"/>
        <v>51</v>
      </c>
    </row>
    <row r="16" spans="1:46" ht="11.25" customHeight="1">
      <c r="A16" s="2"/>
      <c r="J16" s="33"/>
      <c r="K16" s="33"/>
      <c r="L16" s="33"/>
      <c r="O16" s="33"/>
      <c r="P16" s="33"/>
      <c r="Q16" s="2"/>
      <c r="R16" s="2"/>
      <c r="S16" s="2"/>
      <c r="T16" s="186">
        <v>4</v>
      </c>
      <c r="U16" s="189">
        <f>IF(AND(N17&lt;&gt;"",N18&lt;&gt;""),CONCATENATE(VLOOKUP(N17,'[1]zawodnicy'!$A:$E,1,FALSE)," ",VLOOKUP(N17,'[1]zawodnicy'!$A:$E,2,FALSE)," ",VLOOKUP(N17,'[1]zawodnicy'!$A:$E,3,FALSE)," - ",VLOOKUP(N17,'[1]zawodnicy'!$A:$E,4,FALSE)),"")</f>
      </c>
      <c r="V16" s="225"/>
      <c r="W16" s="43" t="str">
        <f>IF(SUM(AN12:AO12)=0,"",AO12&amp;":"&amp;AN12)</f>
        <v>3:21</v>
      </c>
      <c r="X16" s="45" t="str">
        <f>IF(SUM(AN11:AO11)=0,"",AO11&amp;":"&amp;AN11)</f>
        <v>10:21</v>
      </c>
      <c r="Y16" s="45" t="str">
        <f>IF(SUM(AN14:AO14)=0,"",AO14&amp;":"&amp;AN14)</f>
        <v>13:21</v>
      </c>
      <c r="Z16" s="87"/>
      <c r="AA16" s="186" t="str">
        <f>IF(SUM(AV13:BA13)=0,"",BD13&amp;":"&amp;BE13)</f>
        <v>45:126</v>
      </c>
      <c r="AB16" s="191" t="str">
        <f>IF(SUM(AV13:BA13)=0,"",BF13&amp;":"&amp;BG13)</f>
        <v>0:6</v>
      </c>
      <c r="AC16" s="191" t="str">
        <f>IF(SUM(AV13:BA13)=0,"",BH13&amp;":"&amp;BI13)</f>
        <v>0:3</v>
      </c>
      <c r="AD16" s="194">
        <f>IF(SUM(BH10:BH13)&gt;0,BJ13,"")</f>
        <v>4</v>
      </c>
      <c r="AE16" s="25"/>
      <c r="AF16" s="25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63" ht="11.25" customHeight="1">
      <c r="A17" s="12"/>
      <c r="B17" s="12"/>
      <c r="C17" s="12"/>
      <c r="D17" s="12"/>
      <c r="E17" s="12"/>
      <c r="H17" s="30"/>
      <c r="J17" s="12"/>
      <c r="K17" s="12"/>
      <c r="L17" s="12"/>
      <c r="N17" s="31" t="s">
        <v>23</v>
      </c>
      <c r="O17" s="32">
        <f>IF(O6&gt;0,(O6&amp;4)*1,"")</f>
        <v>14</v>
      </c>
      <c r="Q17" s="88"/>
      <c r="R17" s="88"/>
      <c r="S17" s="89"/>
      <c r="T17" s="187"/>
      <c r="U17" s="197" t="str">
        <f>IF(AND(N17&lt;&gt;"",N18=""),CONCATENATE(VLOOKUP(N17,'[1]zawodnicy'!$A:$E,1,FALSE)," ",VLOOKUP(N17,'[1]zawodnicy'!$A:$E,2,FALSE)," ",VLOOKUP(N17,'[1]zawodnicy'!$A:$E,3,FALSE)," - ",VLOOKUP(N17,'[1]zawodnicy'!$A:$E,4,FALSE)),"")</f>
        <v>X0010 Karolina SZEWC - UKS Refleks Żupawa</v>
      </c>
      <c r="V17" s="222"/>
      <c r="W17" s="60" t="str">
        <f>IF(SUM(AP12:AQ12)=0,"",AQ12&amp;":"&amp;AP12)</f>
        <v>2:21</v>
      </c>
      <c r="X17" s="28" t="str">
        <f>IF(SUM(AP11:AQ11)=0,"",AQ11&amp;":"&amp;AP11)</f>
        <v>8:21</v>
      </c>
      <c r="Y17" s="28" t="str">
        <f>IF(SUM(AP14:AQ14)=0,"",AQ14&amp;":"&amp;AP14)</f>
        <v>9:21</v>
      </c>
      <c r="Z17" s="90"/>
      <c r="AA17" s="187"/>
      <c r="AB17" s="192"/>
      <c r="AC17" s="192"/>
      <c r="AD17" s="195"/>
      <c r="AE17" s="25"/>
      <c r="AF17" s="2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1.25" customHeight="1" thickBot="1">
      <c r="A18" s="2"/>
      <c r="J18" s="33"/>
      <c r="K18" s="33"/>
      <c r="L18" s="33"/>
      <c r="N18" s="34"/>
      <c r="O18" s="33"/>
      <c r="P18" s="33"/>
      <c r="Q18" s="2"/>
      <c r="R18" s="2"/>
      <c r="S18" s="2"/>
      <c r="T18" s="188"/>
      <c r="U18" s="199">
        <f>IF(N18&lt;&gt;"",CONCATENATE(VLOOKUP(N18,'[1]zawodnicy'!$A:$E,1,FALSE)," ",VLOOKUP(N18,'[1]zawodnicy'!$A:$E,2,FALSE)," ",VLOOKUP(N18,'[1]zawodnicy'!$A:$E,3,FALSE)," - ",VLOOKUP(N18,'[1]zawodnicy'!$A:$E,4,FALSE)),"")</f>
      </c>
      <c r="V18" s="223"/>
      <c r="W18" s="91">
        <f>IF(SUM(AR12:AS12)=0,"",AS12&amp;":"&amp;AR12)</f>
      </c>
      <c r="X18" s="92">
        <f>IF(SUM(AR11:AS11)=0,"",AS11&amp;":"&amp;AR11)</f>
      </c>
      <c r="Y18" s="92">
        <f>IF(SUM(AR14:AS14)=0,"",AS14&amp;":"&amp;AR14)</f>
      </c>
      <c r="Z18" s="93"/>
      <c r="AA18" s="188"/>
      <c r="AB18" s="193"/>
      <c r="AC18" s="193"/>
      <c r="AD18" s="196"/>
      <c r="AE18" s="25"/>
      <c r="AF18" s="2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0:63" ht="12" customHeight="1" thickBot="1">
      <c r="J19" s="3"/>
      <c r="K19" s="3"/>
      <c r="L19" s="3"/>
      <c r="N19" s="4"/>
      <c r="O19" s="3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7"/>
    </row>
    <row r="20" spans="14:32" ht="11.25" customHeight="1" thickBot="1">
      <c r="N20" s="8"/>
      <c r="O20" s="15">
        <v>2</v>
      </c>
      <c r="Q20" s="214" t="str">
        <f>"Grupa "&amp;O20&amp;"."</f>
        <v>Grupa 2.</v>
      </c>
      <c r="R20" s="214"/>
      <c r="S20" s="215"/>
      <c r="T20" s="17" t="s">
        <v>1</v>
      </c>
      <c r="U20" s="216" t="s">
        <v>2</v>
      </c>
      <c r="V20" s="217"/>
      <c r="W20" s="17">
        <v>1</v>
      </c>
      <c r="X20" s="19">
        <v>2</v>
      </c>
      <c r="Y20" s="94">
        <v>3</v>
      </c>
      <c r="Z20" s="95" t="s">
        <v>3</v>
      </c>
      <c r="AA20" s="23" t="s">
        <v>4</v>
      </c>
      <c r="AB20" s="23" t="s">
        <v>5</v>
      </c>
      <c r="AC20" s="96" t="s">
        <v>6</v>
      </c>
      <c r="AD20" s="2"/>
      <c r="AE20" s="25"/>
      <c r="AF20" s="25"/>
    </row>
    <row r="21" spans="10:45" ht="11.25" customHeight="1">
      <c r="J21" s="33"/>
      <c r="K21" s="33"/>
      <c r="L21" s="33"/>
      <c r="N21" s="26" t="s">
        <v>0</v>
      </c>
      <c r="Q21" s="218" t="s">
        <v>9</v>
      </c>
      <c r="R21" s="218"/>
      <c r="S21" s="219" t="s">
        <v>10</v>
      </c>
      <c r="T21" s="210">
        <v>1</v>
      </c>
      <c r="U21" s="220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221"/>
      <c r="W21" s="97"/>
      <c r="X21" s="98" t="str">
        <f>IF(SUM(AN26:AO26)=0,"",AN26&amp;":"&amp;AO26)</f>
        <v>21:11</v>
      </c>
      <c r="Y21" s="99" t="str">
        <f>IF(SUM(AN24:AO24)=0,"",AN24&amp;":"&amp;AO24)</f>
        <v>15:21</v>
      </c>
      <c r="Z21" s="210" t="str">
        <f>IF(SUM(AX24:BA24)=0,"",BD24&amp;":"&amp;BE24)</f>
        <v>70:66</v>
      </c>
      <c r="AA21" s="211" t="str">
        <f>IF(SUM(AX24:BA24)=0,"",BF24&amp;":"&amp;BG24)</f>
        <v>2:2</v>
      </c>
      <c r="AB21" s="211" t="str">
        <f>IF(SUM(AX24:BA24)=0,"",BH24&amp;":"&amp;BI24)</f>
        <v>1:1</v>
      </c>
      <c r="AC21" s="212">
        <f>IF(SUM(BH24:BH26)&gt;0,BJ24,"")</f>
        <v>2</v>
      </c>
      <c r="AD21" s="2"/>
      <c r="AE21" s="25"/>
      <c r="AF21" s="25"/>
      <c r="AG21" s="39"/>
      <c r="AH21" s="213" t="s">
        <v>7</v>
      </c>
      <c r="AI21" s="213"/>
      <c r="AJ21" s="213"/>
      <c r="AK21" s="213"/>
      <c r="AL21" s="213"/>
      <c r="AM21" s="213"/>
      <c r="AN21" s="213" t="s">
        <v>8</v>
      </c>
      <c r="AO21" s="213"/>
      <c r="AP21" s="213"/>
      <c r="AQ21" s="213"/>
      <c r="AR21" s="213"/>
      <c r="AS21" s="213"/>
    </row>
    <row r="22" spans="9:59" ht="11.25" customHeight="1" thickBot="1">
      <c r="I22" s="2" t="str">
        <f>"1"&amp;O20&amp;N21</f>
        <v>12Singiel dziewcząt</v>
      </c>
      <c r="J22" s="30" t="str">
        <f>IF(AC21="","",IF(AC21=1,N22,IF(AC24=1,N25,IF(AC27=1,N28,""))))</f>
        <v>Ś5230</v>
      </c>
      <c r="K22" s="30">
        <f>IF(AC21="","",IF(AC21=1,N23,IF(AC24=1,N26,IF(AC27=1,N29,""))))</f>
        <v>0</v>
      </c>
      <c r="L22" s="30"/>
      <c r="N22" s="31" t="s">
        <v>24</v>
      </c>
      <c r="O22" s="32">
        <f>IF(O20&gt;0,(O20&amp;1)*1,"")</f>
        <v>21</v>
      </c>
      <c r="Q22" s="218"/>
      <c r="R22" s="218"/>
      <c r="S22" s="219"/>
      <c r="T22" s="187"/>
      <c r="U22" s="197" t="str">
        <f>IF(AND(N22&lt;&gt;"",N23=""),CONCATENATE(VLOOKUP(N22,'[1]zawodnicy'!$A:$E,1,FALSE)," ",VLOOKUP(N22,'[1]zawodnicy'!$A:$E,2,FALSE)," ",VLOOKUP(N22,'[1]zawodnicy'!$A:$E,3,FALSE)," - ",VLOOKUP(N22,'[1]zawodnicy'!$A:$E,4,FALSE)),"")</f>
        <v>B5256 Amelia BUKOWIŃSKA - UMKS Dubiecko</v>
      </c>
      <c r="V22" s="198"/>
      <c r="W22" s="27"/>
      <c r="X22" s="28" t="str">
        <f>IF(SUM(AP26:AQ26)=0,"",AP26&amp;":"&amp;AQ26)</f>
        <v>21:13</v>
      </c>
      <c r="Y22" s="62" t="str">
        <f>IF(SUM(AP24:AQ24)=0,"",AP24&amp;":"&amp;AQ24)</f>
        <v>13:21</v>
      </c>
      <c r="Z22" s="187"/>
      <c r="AA22" s="192"/>
      <c r="AB22" s="192"/>
      <c r="AC22" s="195"/>
      <c r="AD22" s="2"/>
      <c r="AE22" s="25"/>
      <c r="AF22" s="25"/>
      <c r="AG22" s="39"/>
      <c r="BD22" s="12">
        <f>SUM(BD24:BD26)</f>
        <v>203</v>
      </c>
      <c r="BE22" s="12">
        <f>SUM(BE24:BE26)</f>
        <v>203</v>
      </c>
      <c r="BF22" s="12">
        <f>SUM(BF24:BF26)</f>
        <v>6</v>
      </c>
      <c r="BG22" s="12">
        <f>SUM(BG24:BG26)</f>
        <v>6</v>
      </c>
    </row>
    <row r="23" spans="10:63" ht="11.25" customHeight="1" thickBot="1">
      <c r="J23" s="30"/>
      <c r="K23" s="33"/>
      <c r="L23" s="33"/>
      <c r="N23" s="34"/>
      <c r="O23" s="33"/>
      <c r="P23" s="33"/>
      <c r="Q23" s="218"/>
      <c r="R23" s="218"/>
      <c r="S23" s="219"/>
      <c r="T23" s="203"/>
      <c r="U23" s="206">
        <f>IF(N23&lt;&gt;"",CONCATENATE(VLOOKUP(N23,'[1]zawodnicy'!$A:$E,1,FALSE)," ",VLOOKUP(N23,'[1]zawodnicy'!$A:$E,2,FALSE)," ",VLOOKUP(N23,'[1]zawodnicy'!$A:$E,3,FALSE)," - ",VLOOKUP(N23,'[1]zawodnicy'!$A:$E,4,FALSE)),"")</f>
      </c>
      <c r="V23" s="207"/>
      <c r="W23" s="27"/>
      <c r="X23" s="35">
        <f>IF(SUM(AR26:AS26)=0,"",AR26&amp;":"&amp;AS26)</f>
      </c>
      <c r="Y23" s="72">
        <f>IF(SUM(AR24:AS24)=0,"",AR24&amp;":"&amp;AS24)</f>
      </c>
      <c r="Z23" s="203"/>
      <c r="AA23" s="204"/>
      <c r="AB23" s="204"/>
      <c r="AC23" s="205"/>
      <c r="AD23" s="2"/>
      <c r="AE23" s="25"/>
      <c r="AF23" s="25"/>
      <c r="AG23" s="39"/>
      <c r="AH23" s="201" t="s">
        <v>12</v>
      </c>
      <c r="AI23" s="209"/>
      <c r="AJ23" s="208" t="s">
        <v>13</v>
      </c>
      <c r="AK23" s="209"/>
      <c r="AL23" s="208" t="s">
        <v>14</v>
      </c>
      <c r="AM23" s="202"/>
      <c r="AN23" s="201" t="s">
        <v>12</v>
      </c>
      <c r="AO23" s="209"/>
      <c r="AP23" s="208" t="s">
        <v>13</v>
      </c>
      <c r="AQ23" s="209"/>
      <c r="AR23" s="208" t="s">
        <v>14</v>
      </c>
      <c r="AS23" s="209"/>
      <c r="AT23" s="25"/>
      <c r="AU23" s="25"/>
      <c r="AV23" s="201">
        <v>1</v>
      </c>
      <c r="AW23" s="209"/>
      <c r="AX23" s="208">
        <v>2</v>
      </c>
      <c r="AY23" s="209"/>
      <c r="AZ23" s="208">
        <v>3</v>
      </c>
      <c r="BA23" s="202"/>
      <c r="BD23" s="201" t="s">
        <v>3</v>
      </c>
      <c r="BE23" s="202"/>
      <c r="BF23" s="201" t="s">
        <v>4</v>
      </c>
      <c r="BG23" s="202"/>
      <c r="BH23" s="201" t="s">
        <v>5</v>
      </c>
      <c r="BI23" s="202"/>
      <c r="BJ23" s="37" t="s">
        <v>6</v>
      </c>
      <c r="BK23" s="13">
        <f>SUM(BK24:BK26)</f>
        <v>0</v>
      </c>
    </row>
    <row r="24" spans="1:63" ht="11.25" customHeight="1">
      <c r="A24" s="12">
        <f>S24</f>
        <v>35</v>
      </c>
      <c r="B24" s="2" t="str">
        <f>IF(N22="","",N22)</f>
        <v>B5256</v>
      </c>
      <c r="C24" s="2">
        <f>IF(N23="","",N23)</f>
      </c>
      <c r="D24" s="2" t="str">
        <f>IF(N28="","",N28)</f>
        <v>Ś5230</v>
      </c>
      <c r="E24" s="2">
        <f>IF(N29="","",N29)</f>
      </c>
      <c r="I24" s="2" t="str">
        <f>"2"&amp;O20&amp;N21</f>
        <v>22Singiel dziewcząt</v>
      </c>
      <c r="J24" s="30" t="str">
        <f>IF(AC24="","",IF(AC21=2,N22,IF(AC24=2,N25,IF(AC27=2,N28,""))))</f>
        <v>B5256</v>
      </c>
      <c r="K24" s="30">
        <f>IF(AC24="","",IF(AC21=2,N23,IF(AC24=2,N26,IF(AC27=2,N29,""))))</f>
        <v>0</v>
      </c>
      <c r="M24" s="38" t="str">
        <f>N21</f>
        <v>Singiel dziewcząt</v>
      </c>
      <c r="O24" s="33"/>
      <c r="P24" s="33"/>
      <c r="Q24" s="40">
        <f>IF(AT24&gt;0,"",IF(A24=0,"",IF(VLOOKUP(A24,'[1]plan gier'!A:S,19,FALSE)="","",VLOOKUP(A24,'[1]plan gier'!A:S,19,FALSE))))</f>
      </c>
      <c r="R24" s="41" t="s">
        <v>15</v>
      </c>
      <c r="S24" s="89">
        <v>35</v>
      </c>
      <c r="T24" s="186">
        <v>2</v>
      </c>
      <c r="U24" s="189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190"/>
      <c r="W24" s="43" t="str">
        <f>IF(SUM(AN26:AO26)=0,"",AO26&amp;":"&amp;AN26)</f>
        <v>11:21</v>
      </c>
      <c r="X24" s="76"/>
      <c r="Y24" s="46" t="str">
        <f>IF(SUM(AN25:AO25)=0,"",AN25&amp;":"&amp;AO25)</f>
        <v>7:21</v>
      </c>
      <c r="Z24" s="186" t="str">
        <f>IF(SUM(AV25:AW25,AZ25:BA25)=0,"",BD25&amp;":"&amp;BE25)</f>
        <v>49:84</v>
      </c>
      <c r="AA24" s="191" t="str">
        <f>IF(SUM(AV25:AW25,AZ25:BA25)=0,"",BF25&amp;":"&amp;BG25)</f>
        <v>0:4</v>
      </c>
      <c r="AB24" s="191" t="str">
        <f>IF(SUM(AV25:AW25,AZ25:BA25)=0,"",BH25&amp;":"&amp;BI25)</f>
        <v>0:2</v>
      </c>
      <c r="AC24" s="194">
        <f>IF(SUM(BH24:BH26)&gt;0,BJ25,"")</f>
        <v>3</v>
      </c>
      <c r="AD24" s="2"/>
      <c r="AE24" s="25"/>
      <c r="AF24" s="25"/>
      <c r="AG24" s="41" t="s">
        <v>15</v>
      </c>
      <c r="AH24" s="49">
        <f>IF(ISBLANK(S24),"",VLOOKUP(S24,'[1]plan gier'!$X:$AN,12,FALSE))</f>
        <v>15</v>
      </c>
      <c r="AI24" s="50">
        <f>IF(ISBLANK(S24),"",VLOOKUP(S24,'[1]plan gier'!$X:$AN,13,FALSE))</f>
        <v>21</v>
      </c>
      <c r="AJ24" s="50">
        <f>IF(ISBLANK(S24),"",VLOOKUP(S24,'[1]plan gier'!$X:$AN,14,FALSE))</f>
        <v>13</v>
      </c>
      <c r="AK24" s="50">
        <f>IF(ISBLANK(S24),"",VLOOKUP(S24,'[1]plan gier'!$X:$AN,15,FALSE))</f>
        <v>21</v>
      </c>
      <c r="AL24" s="50">
        <f>IF(ISBLANK(S24),"",VLOOKUP(S24,'[1]plan gier'!$X:$AN,16,FALSE))</f>
        <v>0</v>
      </c>
      <c r="AM24" s="50">
        <f>IF(ISBLANK(S24),"",VLOOKUP(S24,'[1]plan gier'!$X:$AN,17,FALSE))</f>
        <v>0</v>
      </c>
      <c r="AN24" s="100">
        <f aca="true" t="shared" si="4" ref="AN24:AS26">IF(AH24="",0,AH24)</f>
        <v>15</v>
      </c>
      <c r="AO24" s="48">
        <f t="shared" si="4"/>
        <v>21</v>
      </c>
      <c r="AP24" s="101">
        <f t="shared" si="4"/>
        <v>13</v>
      </c>
      <c r="AQ24" s="48">
        <f t="shared" si="4"/>
        <v>21</v>
      </c>
      <c r="AR24" s="101">
        <f t="shared" si="4"/>
        <v>0</v>
      </c>
      <c r="AS24" s="48">
        <f t="shared" si="4"/>
        <v>0</v>
      </c>
      <c r="AT24" s="102">
        <f>SUM(AN24:AS24)</f>
        <v>70</v>
      </c>
      <c r="AU24" s="103">
        <v>1</v>
      </c>
      <c r="AV24" s="104"/>
      <c r="AW24" s="105"/>
      <c r="AX24" s="50">
        <f>IF(AH26&gt;AI26,1,0)+IF(AJ26&gt;AK26,1,0)+IF(AL26&gt;AM26,1,0)</f>
        <v>2</v>
      </c>
      <c r="AY24" s="50">
        <f>AV25</f>
        <v>0</v>
      </c>
      <c r="AZ24" s="50">
        <f>IF(AH24&gt;AI24,1,0)+IF(AJ24&gt;AK24,1,0)+IF(AL24&gt;AM24,1,0)</f>
        <v>0</v>
      </c>
      <c r="BA24" s="51">
        <f>AV26</f>
        <v>2</v>
      </c>
      <c r="BD24" s="49">
        <f>AN24+AP24+AR24+AN26+AP26+AR26</f>
        <v>70</v>
      </c>
      <c r="BE24" s="51">
        <f>AO24+AQ24+AS24+AO26+AQ26+AS26</f>
        <v>66</v>
      </c>
      <c r="BF24" s="49">
        <f>AX24+AZ24</f>
        <v>2</v>
      </c>
      <c r="BG24" s="51">
        <f>AY24+BA24</f>
        <v>2</v>
      </c>
      <c r="BH24" s="49">
        <f>IF(AX24&gt;AY24,1,0)+IF(AZ24&gt;BA24,1,0)</f>
        <v>1</v>
      </c>
      <c r="BI24" s="55">
        <f>IF(AY24&gt;AX24,1,0)+IF(BA24&gt;AZ24,1,0)</f>
        <v>1</v>
      </c>
      <c r="BJ24" s="106">
        <f>IF(BH24+BI24=0,"",IF(BK24=MAX(BK24:BK26),1,IF(BK24=MIN(BK24:BK26),3,2)))</f>
        <v>2</v>
      </c>
      <c r="BK24" s="13">
        <f>IF(BH24+BI24&lt;&gt;0,BH24-BI24+(BF24-BG24)/100+(BD24-BE24)/10000,-2)</f>
        <v>0.0004</v>
      </c>
    </row>
    <row r="25" spans="1:63" ht="11.25" customHeight="1">
      <c r="A25" s="12">
        <f>S25</f>
        <v>55</v>
      </c>
      <c r="B25" s="2" t="str">
        <f>IF(N25="","",N25)</f>
        <v>X0012</v>
      </c>
      <c r="C25" s="2">
        <f>IF(N26="","",N26)</f>
      </c>
      <c r="D25" s="2" t="str">
        <f>IF(N28="","",N28)</f>
        <v>Ś5230</v>
      </c>
      <c r="E25" s="2">
        <f>IF(N29="","",N29)</f>
      </c>
      <c r="J25" s="30"/>
      <c r="K25" s="12"/>
      <c r="M25" s="38" t="str">
        <f>N21</f>
        <v>Singiel dziewcząt</v>
      </c>
      <c r="N25" s="31" t="s">
        <v>25</v>
      </c>
      <c r="O25" s="32">
        <f>IF(O20&gt;0,(O20&amp;2)*1,"")</f>
        <v>22</v>
      </c>
      <c r="Q25" s="40">
        <f>IF(AT25&gt;0,"",IF(A25=0,"",IF(VLOOKUP(A25,'[1]plan gier'!A:S,19,FALSE)="","",VLOOKUP(A25,'[1]plan gier'!A:S,19,FALSE))))</f>
      </c>
      <c r="R25" s="41" t="s">
        <v>19</v>
      </c>
      <c r="S25" s="89">
        <v>55</v>
      </c>
      <c r="T25" s="187"/>
      <c r="U25" s="197" t="str">
        <f>IF(AND(N25&lt;&gt;"",N26=""),CONCATENATE(VLOOKUP(N25,'[1]zawodnicy'!$A:$E,1,FALSE)," ",VLOOKUP(N25,'[1]zawodnicy'!$A:$E,2,FALSE)," ",VLOOKUP(N25,'[1]zawodnicy'!$A:$E,3,FALSE)," - ",VLOOKUP(N25,'[1]zawodnicy'!$A:$E,4,FALSE)),"")</f>
        <v>X0012 Sabina PAWŁOWSKA - UKS Sokół Ropczyce</v>
      </c>
      <c r="V25" s="198"/>
      <c r="W25" s="60" t="str">
        <f>IF(SUM(AP26:AQ26)=0,"",AQ26&amp;":"&amp;AP26)</f>
        <v>13:21</v>
      </c>
      <c r="X25" s="86"/>
      <c r="Y25" s="62" t="str">
        <f>IF(SUM(AP25:AQ25)=0,"",AP25&amp;":"&amp;AQ25)</f>
        <v>18:21</v>
      </c>
      <c r="Z25" s="187"/>
      <c r="AA25" s="192"/>
      <c r="AB25" s="192"/>
      <c r="AC25" s="195"/>
      <c r="AD25" s="2"/>
      <c r="AE25" s="25"/>
      <c r="AF25" s="25"/>
      <c r="AG25" s="41" t="s">
        <v>19</v>
      </c>
      <c r="AH25" s="63">
        <f>IF(ISBLANK(S25),"",VLOOKUP(S25,'[1]plan gier'!$X:$AN,12,FALSE))</f>
        <v>7</v>
      </c>
      <c r="AI25" s="64">
        <f>IF(ISBLANK(S25),"",VLOOKUP(S25,'[1]plan gier'!$X:$AN,13,FALSE))</f>
        <v>21</v>
      </c>
      <c r="AJ25" s="64">
        <f>IF(ISBLANK(S25),"",VLOOKUP(S25,'[1]plan gier'!$X:$AN,14,FALSE))</f>
        <v>18</v>
      </c>
      <c r="AK25" s="64">
        <f>IF(ISBLANK(S25),"",VLOOKUP(S25,'[1]plan gier'!$X:$AN,15,FALSE))</f>
        <v>21</v>
      </c>
      <c r="AL25" s="64">
        <f>IF(ISBLANK(S25),"",VLOOKUP(S25,'[1]plan gier'!$X:$AN,16,FALSE))</f>
        <v>0</v>
      </c>
      <c r="AM25" s="64">
        <f>IF(ISBLANK(S25),"",VLOOKUP(S25,'[1]plan gier'!$X:$AN,17,FALSE))</f>
        <v>0</v>
      </c>
      <c r="AN25" s="107">
        <f t="shared" si="4"/>
        <v>7</v>
      </c>
      <c r="AO25" s="64">
        <f t="shared" si="4"/>
        <v>21</v>
      </c>
      <c r="AP25" s="108">
        <f t="shared" si="4"/>
        <v>18</v>
      </c>
      <c r="AQ25" s="64">
        <f t="shared" si="4"/>
        <v>21</v>
      </c>
      <c r="AR25" s="108">
        <f t="shared" si="4"/>
        <v>0</v>
      </c>
      <c r="AS25" s="64">
        <f t="shared" si="4"/>
        <v>0</v>
      </c>
      <c r="AT25" s="102">
        <f>SUM(AN25:AS25)</f>
        <v>67</v>
      </c>
      <c r="AU25" s="103">
        <v>2</v>
      </c>
      <c r="AV25" s="63">
        <f>IF(AH26&lt;AI26,1,0)+IF(AJ26&lt;AK26,1,0)+IF(AL26&lt;AM26,1,0)</f>
        <v>0</v>
      </c>
      <c r="AW25" s="64">
        <f>AX24</f>
        <v>2</v>
      </c>
      <c r="AX25" s="109"/>
      <c r="AY25" s="110"/>
      <c r="AZ25" s="64">
        <f>IF(AH25&gt;AI25,1,0)+IF(AJ25&gt;AK25,1,0)+IF(AL25&gt;AM25,1,0)</f>
        <v>0</v>
      </c>
      <c r="BA25" s="65">
        <f>AX26</f>
        <v>2</v>
      </c>
      <c r="BD25" s="63">
        <f>AN25+AP25+AR25+AO26+AQ26+AS26</f>
        <v>49</v>
      </c>
      <c r="BE25" s="65">
        <f>AO25+AQ25+AS25+AN26+AP26+AR26</f>
        <v>84</v>
      </c>
      <c r="BF25" s="63">
        <f>AV25+AZ25</f>
        <v>0</v>
      </c>
      <c r="BG25" s="65">
        <f>AW25+BA25</f>
        <v>4</v>
      </c>
      <c r="BH25" s="63">
        <f>IF(AV25&gt;AW25,1,0)+IF(AZ25&gt;BA25,1,0)</f>
        <v>0</v>
      </c>
      <c r="BI25" s="69">
        <f>IF(AW25&gt;AV25,1,0)+IF(BA25&gt;AZ25,1,0)</f>
        <v>2</v>
      </c>
      <c r="BJ25" s="70">
        <f>IF(BH25+BI25=0,"",IF(BK25=MAX(BK24:BK26),1,IF(BK25=MIN(BK24:BK26),3,2)))</f>
        <v>3</v>
      </c>
      <c r="BK25" s="13">
        <f>IF(BH25+BI25&lt;&gt;0,BH25-BI25+(BF25-BG25)/100+(BD25-BE25)/10000,-2)</f>
        <v>-2.0435</v>
      </c>
    </row>
    <row r="26" spans="1:63" ht="11.25" customHeight="1" thickBot="1">
      <c r="A26" s="12">
        <f>S26</f>
        <v>75</v>
      </c>
      <c r="B26" s="2" t="str">
        <f>IF(N22="","",N22)</f>
        <v>B5256</v>
      </c>
      <c r="C26" s="2">
        <f>IF(N23="","",N23)</f>
      </c>
      <c r="D26" s="2" t="str">
        <f>IF(N25="","",N25)</f>
        <v>X0012</v>
      </c>
      <c r="E26" s="2">
        <f>IF(N26="","",N26)</f>
      </c>
      <c r="I26" s="2" t="str">
        <f>"3"&amp;O20&amp;N21</f>
        <v>32Singiel dziewcząt</v>
      </c>
      <c r="J26" s="30" t="str">
        <f>IF(AC27="","",IF(AC21=3,N22,IF(AC24=3,N25,IF(AC27=3,N28,""))))</f>
        <v>X0012</v>
      </c>
      <c r="K26" s="30">
        <f>IF(AC27="","",IF(AC21=3,N23,IF(AC24=3,N26,IF(AC27=3,N29,""))))</f>
        <v>0</v>
      </c>
      <c r="M26" s="38" t="str">
        <f>N21</f>
        <v>Singiel dziewcząt</v>
      </c>
      <c r="N26" s="34"/>
      <c r="O26" s="33"/>
      <c r="P26" s="33"/>
      <c r="Q26" s="40">
        <f>IF(AT26&gt;0,"",IF(A26=0,"",IF(VLOOKUP(A26,'[1]plan gier'!A:S,19,FALSE)="","",VLOOKUP(A26,'[1]plan gier'!A:S,19,FALSE))))</f>
      </c>
      <c r="R26" s="111" t="s">
        <v>22</v>
      </c>
      <c r="S26" s="89">
        <v>75</v>
      </c>
      <c r="T26" s="203"/>
      <c r="U26" s="206">
        <f>IF(N26&lt;&gt;"",CONCATENATE(VLOOKUP(N26,'[1]zawodnicy'!$A:$E,1,FALSE)," ",VLOOKUP(N26,'[1]zawodnicy'!$A:$E,2,FALSE)," ",VLOOKUP(N26,'[1]zawodnicy'!$A:$E,3,FALSE)," - ",VLOOKUP(N26,'[1]zawodnicy'!$A:$E,4,FALSE)),"")</f>
      </c>
      <c r="V26" s="207"/>
      <c r="W26" s="71">
        <f>IF(SUM(AR26:AS26)=0,"",AS26&amp;":"&amp;AR26)</f>
      </c>
      <c r="X26" s="86"/>
      <c r="Y26" s="72">
        <f>IF(SUM(AR25:AS25)=0,"",AR25&amp;":"&amp;AS25)</f>
      </c>
      <c r="Z26" s="203"/>
      <c r="AA26" s="204"/>
      <c r="AB26" s="204"/>
      <c r="AC26" s="205"/>
      <c r="AD26" s="2"/>
      <c r="AE26" s="25"/>
      <c r="AF26" s="25"/>
      <c r="AG26" s="111" t="s">
        <v>22</v>
      </c>
      <c r="AH26" s="82">
        <f>IF(ISBLANK(S26),"",VLOOKUP(S26,'[1]plan gier'!$X:$AN,12,FALSE))</f>
        <v>21</v>
      </c>
      <c r="AI26" s="79">
        <f>IF(ISBLANK(S26),"",VLOOKUP(S26,'[1]plan gier'!$X:$AN,13,FALSE))</f>
        <v>11</v>
      </c>
      <c r="AJ26" s="79">
        <f>IF(ISBLANK(S26),"",VLOOKUP(S26,'[1]plan gier'!$X:$AN,14,FALSE))</f>
        <v>21</v>
      </c>
      <c r="AK26" s="79">
        <f>IF(ISBLANK(S26),"",VLOOKUP(S26,'[1]plan gier'!$X:$AN,15,FALSE))</f>
        <v>13</v>
      </c>
      <c r="AL26" s="79">
        <f>IF(ISBLANK(S26),"",VLOOKUP(S26,'[1]plan gier'!$X:$AN,16,FALSE))</f>
        <v>0</v>
      </c>
      <c r="AM26" s="79">
        <f>IF(ISBLANK(S26),"",VLOOKUP(S26,'[1]plan gier'!$X:$AN,17,FALSE))</f>
        <v>0</v>
      </c>
      <c r="AN26" s="112">
        <f t="shared" si="4"/>
        <v>21</v>
      </c>
      <c r="AO26" s="79">
        <f t="shared" si="4"/>
        <v>11</v>
      </c>
      <c r="AP26" s="113">
        <f t="shared" si="4"/>
        <v>21</v>
      </c>
      <c r="AQ26" s="79">
        <f t="shared" si="4"/>
        <v>13</v>
      </c>
      <c r="AR26" s="113">
        <f t="shared" si="4"/>
        <v>0</v>
      </c>
      <c r="AS26" s="79">
        <f t="shared" si="4"/>
        <v>0</v>
      </c>
      <c r="AT26" s="102">
        <f>SUM(AN26:AS26)</f>
        <v>66</v>
      </c>
      <c r="AU26" s="103">
        <v>3</v>
      </c>
      <c r="AV26" s="82">
        <f>IF(AH24&lt;AI24,1,0)+IF(AJ24&lt;AK24,1,0)+IF(AL24&lt;AM24,1,0)</f>
        <v>2</v>
      </c>
      <c r="AW26" s="79">
        <f>AZ24</f>
        <v>0</v>
      </c>
      <c r="AX26" s="79">
        <f>IF(AH25&lt;AI25,1,0)+IF(AJ25&lt;AK25,1,0)+IF(AL25&lt;AM25,1,0)</f>
        <v>2</v>
      </c>
      <c r="AY26" s="79">
        <f>AZ25</f>
        <v>0</v>
      </c>
      <c r="AZ26" s="114"/>
      <c r="BA26" s="115"/>
      <c r="BD26" s="82">
        <f>AO24+AQ24+AS24+AO25+AQ25+AS25</f>
        <v>84</v>
      </c>
      <c r="BE26" s="84">
        <f>AN24+AP24+AR24+AN25+AP25+AR25</f>
        <v>53</v>
      </c>
      <c r="BF26" s="82">
        <f>AV26+AX26</f>
        <v>4</v>
      </c>
      <c r="BG26" s="84">
        <f>AW26+AY26</f>
        <v>0</v>
      </c>
      <c r="BH26" s="82">
        <f>IF(AV26&gt;AW26,1,0)+IF(AX26&gt;AY26,1,0)</f>
        <v>2</v>
      </c>
      <c r="BI26" s="83">
        <f>IF(AW26&gt;AV26,1,0)+IF(AY26&gt;AX26,1,0)</f>
        <v>0</v>
      </c>
      <c r="BJ26" s="85">
        <f>IF(BH26+BI26=0,"",IF(BK26=MAX(BK24:BK26),1,IF(BK26=MIN(BK24:BK26),3,2)))</f>
        <v>1</v>
      </c>
      <c r="BK26" s="13">
        <f>IF(BH26+BI26&lt;&gt;0,BH26-BI26+(BF26-BG26)/100+(BD26-BE26)/10000,-2)</f>
        <v>2.0431</v>
      </c>
    </row>
    <row r="27" spans="1:59" ht="11.25" customHeight="1">
      <c r="A27" s="2"/>
      <c r="J27" s="33"/>
      <c r="K27" s="33"/>
      <c r="L27" s="33"/>
      <c r="O27" s="33"/>
      <c r="P27" s="33"/>
      <c r="Q27" s="2"/>
      <c r="R27" s="2"/>
      <c r="S27" s="2"/>
      <c r="T27" s="186">
        <v>3</v>
      </c>
      <c r="U27" s="189">
        <f>IF(AND(N28&lt;&gt;"",N29&lt;&gt;""),CONCATENATE(VLOOKUP(N28,'[1]zawodnicy'!$A:$E,1,FALSE)," ",VLOOKUP(N28,'[1]zawodnicy'!$A:$E,2,FALSE)," ",VLOOKUP(N28,'[1]zawodnicy'!$A:$E,3,FALSE)," - ",VLOOKUP(N28,'[1]zawodnicy'!$A:$E,4,FALSE)),"")</f>
      </c>
      <c r="V27" s="190"/>
      <c r="W27" s="43" t="str">
        <f>IF(SUM(AN24:AO24)=0,"",AO24&amp;":"&amp;AN24)</f>
        <v>21:15</v>
      </c>
      <c r="X27" s="45" t="str">
        <f>IF(SUM(AN25:AO25)=0,"",AO25&amp;":"&amp;AN25)</f>
        <v>21:7</v>
      </c>
      <c r="Y27" s="116"/>
      <c r="Z27" s="186" t="str">
        <f>IF(SUM(AV26:AY26)=0,"",BD26&amp;":"&amp;BE26)</f>
        <v>84:53</v>
      </c>
      <c r="AA27" s="191" t="str">
        <f>IF(SUM(AV26:AY26)=0,"",BF26&amp;":"&amp;BG26)</f>
        <v>4:0</v>
      </c>
      <c r="AB27" s="191" t="str">
        <f>IF(SUM(AV26:AY26)=0,"",BH26&amp;":"&amp;BI26)</f>
        <v>2:0</v>
      </c>
      <c r="AC27" s="194">
        <f>IF(SUM(BH24:BH26)&gt;0,BJ26,"")</f>
        <v>1</v>
      </c>
      <c r="AD27" s="2"/>
      <c r="AE27" s="25"/>
      <c r="AF27" s="25"/>
      <c r="BD27" s="12">
        <f>SUM(BD24:BD26)</f>
        <v>203</v>
      </c>
      <c r="BE27" s="12">
        <f>SUM(BE24:BE26)</f>
        <v>203</v>
      </c>
      <c r="BF27" s="12">
        <f>SUM(BF24:BF26)</f>
        <v>6</v>
      </c>
      <c r="BG27" s="12">
        <f>SUM(BG24:BG26)</f>
        <v>6</v>
      </c>
    </row>
    <row r="28" spans="1:63" ht="11.25" customHeight="1">
      <c r="A28" s="12"/>
      <c r="J28" s="12"/>
      <c r="K28" s="12"/>
      <c r="L28" s="12"/>
      <c r="N28" s="31" t="s">
        <v>26</v>
      </c>
      <c r="O28" s="32">
        <f>IF(O20&gt;0,(O20&amp;3)*1,"")</f>
        <v>23</v>
      </c>
      <c r="Q28" s="88"/>
      <c r="R28" s="88"/>
      <c r="S28" s="89"/>
      <c r="T28" s="187"/>
      <c r="U28" s="197" t="str">
        <f>IF(AND(N28&lt;&gt;"",N29=""),CONCATENATE(VLOOKUP(N28,'[1]zawodnicy'!$A:$E,1,FALSE)," ",VLOOKUP(N28,'[1]zawodnicy'!$A:$E,2,FALSE)," ",VLOOKUP(N28,'[1]zawodnicy'!$A:$E,3,FALSE)," - ",VLOOKUP(N28,'[1]zawodnicy'!$A:$E,4,FALSE)),"")</f>
        <v>Ś5230 Klaudia ŚWIĄTEK - UKS Orbitek Straszęcin</v>
      </c>
      <c r="V28" s="198"/>
      <c r="W28" s="60" t="str">
        <f>IF(SUM(AP24:AQ24)=0,"",AQ24&amp;":"&amp;AP24)</f>
        <v>21:13</v>
      </c>
      <c r="X28" s="28" t="str">
        <f>IF(SUM(AP25:AQ25)=0,"",AQ25&amp;":"&amp;AP25)</f>
        <v>21:18</v>
      </c>
      <c r="Y28" s="117"/>
      <c r="Z28" s="187"/>
      <c r="AA28" s="192"/>
      <c r="AB28" s="192"/>
      <c r="AC28" s="195"/>
      <c r="AD28" s="2"/>
      <c r="AE28" s="25"/>
      <c r="AF28" s="25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1.25" customHeight="1" thickBot="1">
      <c r="A29" s="2"/>
      <c r="J29" s="33"/>
      <c r="K29" s="33"/>
      <c r="L29" s="33"/>
      <c r="N29" s="34"/>
      <c r="O29" s="33"/>
      <c r="P29" s="33"/>
      <c r="Q29" s="2"/>
      <c r="R29" s="2"/>
      <c r="S29" s="2"/>
      <c r="T29" s="188"/>
      <c r="U29" s="199">
        <f>IF(N29&lt;&gt;"",CONCATENATE(VLOOKUP(N29,'[1]zawodnicy'!$A:$E,1,FALSE)," ",VLOOKUP(N29,'[1]zawodnicy'!$A:$E,2,FALSE)," ",VLOOKUP(N29,'[1]zawodnicy'!$A:$E,3,FALSE)," - ",VLOOKUP(N29,'[1]zawodnicy'!$A:$E,4,FALSE)),"")</f>
      </c>
      <c r="V29" s="200"/>
      <c r="W29" s="91">
        <f>IF(SUM(AR24:AS24)=0,"",AS24&amp;":"&amp;AR24)</f>
      </c>
      <c r="X29" s="92">
        <f>IF(SUM(AR25:AS25)=0,"",AS25&amp;":"&amp;AR25)</f>
      </c>
      <c r="Y29" s="93"/>
      <c r="Z29" s="188"/>
      <c r="AA29" s="193"/>
      <c r="AB29" s="193"/>
      <c r="AC29" s="196"/>
      <c r="AD29" s="30"/>
      <c r="AE29" s="25"/>
      <c r="AF29" s="25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0:63" ht="12" customHeight="1" thickBot="1">
      <c r="J30" s="3"/>
      <c r="K30" s="3"/>
      <c r="L30" s="3"/>
      <c r="N30" s="4"/>
      <c r="O30" s="3"/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7"/>
    </row>
    <row r="31" spans="14:32" ht="11.25" customHeight="1" thickBot="1">
      <c r="N31" s="8"/>
      <c r="O31" s="15">
        <v>3</v>
      </c>
      <c r="Q31" s="214" t="str">
        <f>"Grupa "&amp;O31&amp;"."</f>
        <v>Grupa 3.</v>
      </c>
      <c r="R31" s="214"/>
      <c r="S31" s="215"/>
      <c r="T31" s="17" t="s">
        <v>1</v>
      </c>
      <c r="U31" s="216" t="s">
        <v>2</v>
      </c>
      <c r="V31" s="217"/>
      <c r="W31" s="17">
        <v>1</v>
      </c>
      <c r="X31" s="19">
        <v>2</v>
      </c>
      <c r="Y31" s="94">
        <v>3</v>
      </c>
      <c r="Z31" s="95" t="s">
        <v>3</v>
      </c>
      <c r="AA31" s="23" t="s">
        <v>4</v>
      </c>
      <c r="AB31" s="23" t="s">
        <v>5</v>
      </c>
      <c r="AC31" s="96" t="s">
        <v>6</v>
      </c>
      <c r="AD31" s="2"/>
      <c r="AE31" s="25"/>
      <c r="AF31" s="25"/>
    </row>
    <row r="32" spans="10:45" ht="11.25" customHeight="1">
      <c r="J32" s="33"/>
      <c r="K32" s="33"/>
      <c r="L32" s="33"/>
      <c r="N32" s="26" t="s">
        <v>0</v>
      </c>
      <c r="Q32" s="218" t="s">
        <v>9</v>
      </c>
      <c r="R32" s="218"/>
      <c r="S32" s="219" t="s">
        <v>10</v>
      </c>
      <c r="T32" s="210">
        <v>1</v>
      </c>
      <c r="U32" s="220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221"/>
      <c r="W32" s="97"/>
      <c r="X32" s="98" t="str">
        <f>IF(SUM(AN37:AO37)=0,"",AN37&amp;":"&amp;AO37)</f>
        <v>21:0</v>
      </c>
      <c r="Y32" s="99" t="str">
        <f>IF(SUM(AN35:AO35)=0,"",AN35&amp;":"&amp;AO35)</f>
        <v>21:15</v>
      </c>
      <c r="Z32" s="210" t="str">
        <f>IF(SUM(AX35:BA35)=0,"",BD35&amp;":"&amp;BE35)</f>
        <v>84:31</v>
      </c>
      <c r="AA32" s="211" t="str">
        <f>IF(SUM(AX35:BA35)=0,"",BF35&amp;":"&amp;BG35)</f>
        <v>4:0</v>
      </c>
      <c r="AB32" s="211" t="str">
        <f>IF(SUM(AX35:BA35)=0,"",BH35&amp;":"&amp;BI35)</f>
        <v>2:0</v>
      </c>
      <c r="AC32" s="212">
        <f>IF(SUM(BH35:BH37)&gt;0,BJ35,"")</f>
        <v>1</v>
      </c>
      <c r="AD32" s="2"/>
      <c r="AE32" s="25"/>
      <c r="AF32" s="25"/>
      <c r="AG32" s="39"/>
      <c r="AH32" s="213" t="s">
        <v>7</v>
      </c>
      <c r="AI32" s="213"/>
      <c r="AJ32" s="213"/>
      <c r="AK32" s="213"/>
      <c r="AL32" s="213"/>
      <c r="AM32" s="213"/>
      <c r="AN32" s="213" t="s">
        <v>8</v>
      </c>
      <c r="AO32" s="213"/>
      <c r="AP32" s="213"/>
      <c r="AQ32" s="213"/>
      <c r="AR32" s="213"/>
      <c r="AS32" s="213"/>
    </row>
    <row r="33" spans="9:59" ht="11.25" customHeight="1" thickBot="1">
      <c r="I33" s="2" t="str">
        <f>"1"&amp;O31&amp;N32</f>
        <v>13Singiel dziewcząt</v>
      </c>
      <c r="J33" s="30" t="str">
        <f>IF(AC32="","",IF(AC32=1,N33,IF(AC35=1,N36,IF(AC38=1,N39,""))))</f>
        <v>D5258</v>
      </c>
      <c r="K33" s="30">
        <f>IF(AC32="","",IF(AC32=1,N34,IF(AC35=1,N37,IF(AC38=1,N40,""))))</f>
        <v>0</v>
      </c>
      <c r="L33" s="30"/>
      <c r="N33" s="31" t="s">
        <v>27</v>
      </c>
      <c r="O33" s="32">
        <f>IF(O31&gt;0,(O31&amp;1)*1,"")</f>
        <v>31</v>
      </c>
      <c r="Q33" s="218"/>
      <c r="R33" s="218"/>
      <c r="S33" s="219"/>
      <c r="T33" s="187"/>
      <c r="U33" s="197" t="str">
        <f>IF(AND(N33&lt;&gt;"",N34=""),CONCATENATE(VLOOKUP(N33,'[1]zawodnicy'!$A:$E,1,FALSE)," ",VLOOKUP(N33,'[1]zawodnicy'!$A:$E,2,FALSE)," ",VLOOKUP(N33,'[1]zawodnicy'!$A:$E,3,FALSE)," - ",VLOOKUP(N33,'[1]zawodnicy'!$A:$E,4,FALSE)),"")</f>
        <v>D5258 Aleksandra DUDZIAK - UMKS Dubiecko</v>
      </c>
      <c r="V33" s="198"/>
      <c r="W33" s="27"/>
      <c r="X33" s="28" t="str">
        <f>IF(SUM(AP37:AQ37)=0,"",AP37&amp;":"&amp;AQ37)</f>
        <v>21:0</v>
      </c>
      <c r="Y33" s="62" t="str">
        <f>IF(SUM(AP35:AQ35)=0,"",AP35&amp;":"&amp;AQ35)</f>
        <v>21:16</v>
      </c>
      <c r="Z33" s="187"/>
      <c r="AA33" s="192"/>
      <c r="AB33" s="192"/>
      <c r="AC33" s="195"/>
      <c r="AD33" s="2"/>
      <c r="AE33" s="25"/>
      <c r="AF33" s="25"/>
      <c r="AG33" s="39"/>
      <c r="BD33" s="12">
        <f>SUM(BD35:BD37)</f>
        <v>222</v>
      </c>
      <c r="BE33" s="12">
        <f>SUM(BE35:BE37)</f>
        <v>222</v>
      </c>
      <c r="BF33" s="12">
        <f>SUM(BF35:BF37)</f>
        <v>7</v>
      </c>
      <c r="BG33" s="12">
        <f>SUM(BG35:BG37)</f>
        <v>7</v>
      </c>
    </row>
    <row r="34" spans="10:63" ht="11.25" customHeight="1" thickBot="1">
      <c r="J34" s="30"/>
      <c r="K34" s="33"/>
      <c r="L34" s="33"/>
      <c r="N34" s="34"/>
      <c r="O34" s="33"/>
      <c r="P34" s="33"/>
      <c r="Q34" s="218"/>
      <c r="R34" s="218"/>
      <c r="S34" s="219"/>
      <c r="T34" s="203"/>
      <c r="U34" s="206">
        <f>IF(N34&lt;&gt;"",CONCATENATE(VLOOKUP(N34,'[1]zawodnicy'!$A:$E,1,FALSE)," ",VLOOKUP(N34,'[1]zawodnicy'!$A:$E,2,FALSE)," ",VLOOKUP(N34,'[1]zawodnicy'!$A:$E,3,FALSE)," - ",VLOOKUP(N34,'[1]zawodnicy'!$A:$E,4,FALSE)),"")</f>
      </c>
      <c r="V34" s="207"/>
      <c r="W34" s="27"/>
      <c r="X34" s="35">
        <f>IF(SUM(AR37:AS37)=0,"",AR37&amp;":"&amp;AS37)</f>
      </c>
      <c r="Y34" s="72">
        <f>IF(SUM(AR35:AS35)=0,"",AR35&amp;":"&amp;AS35)</f>
      </c>
      <c r="Z34" s="203"/>
      <c r="AA34" s="204"/>
      <c r="AB34" s="204"/>
      <c r="AC34" s="205"/>
      <c r="AD34" s="2"/>
      <c r="AE34" s="25"/>
      <c r="AF34" s="25"/>
      <c r="AG34" s="39"/>
      <c r="AH34" s="201" t="s">
        <v>12</v>
      </c>
      <c r="AI34" s="209"/>
      <c r="AJ34" s="208" t="s">
        <v>13</v>
      </c>
      <c r="AK34" s="209"/>
      <c r="AL34" s="208" t="s">
        <v>14</v>
      </c>
      <c r="AM34" s="202"/>
      <c r="AN34" s="201" t="s">
        <v>12</v>
      </c>
      <c r="AO34" s="209"/>
      <c r="AP34" s="208" t="s">
        <v>13</v>
      </c>
      <c r="AQ34" s="209"/>
      <c r="AR34" s="208" t="s">
        <v>14</v>
      </c>
      <c r="AS34" s="209"/>
      <c r="AT34" s="25"/>
      <c r="AU34" s="25"/>
      <c r="AV34" s="201">
        <v>1</v>
      </c>
      <c r="AW34" s="209"/>
      <c r="AX34" s="208">
        <v>2</v>
      </c>
      <c r="AY34" s="209"/>
      <c r="AZ34" s="208">
        <v>3</v>
      </c>
      <c r="BA34" s="202"/>
      <c r="BD34" s="201" t="s">
        <v>3</v>
      </c>
      <c r="BE34" s="202"/>
      <c r="BF34" s="201" t="s">
        <v>4</v>
      </c>
      <c r="BG34" s="202"/>
      <c r="BH34" s="201" t="s">
        <v>5</v>
      </c>
      <c r="BI34" s="202"/>
      <c r="BJ34" s="37" t="s">
        <v>6</v>
      </c>
      <c r="BK34" s="13">
        <f>SUM(BK35:BK37)</f>
        <v>3.400058012914542E-16</v>
      </c>
    </row>
    <row r="35" spans="1:63" ht="11.25" customHeight="1">
      <c r="A35" s="12">
        <f>S35</f>
        <v>36</v>
      </c>
      <c r="B35" s="2" t="str">
        <f>IF(N33="","",N33)</f>
        <v>D5258</v>
      </c>
      <c r="C35" s="2">
        <f>IF(N34="","",N34)</f>
      </c>
      <c r="D35" s="2" t="str">
        <f>IF(N39="","",N39)</f>
        <v>T5763</v>
      </c>
      <c r="E35" s="2">
        <f>IF(N40="","",N40)</f>
      </c>
      <c r="I35" s="2" t="str">
        <f>"2"&amp;O31&amp;N32</f>
        <v>23Singiel dziewcząt</v>
      </c>
      <c r="J35" s="30" t="str">
        <f>IF(AC35="","",IF(AC32=2,N33,IF(AC35=2,N36,IF(AC38=2,N39,""))))</f>
        <v>T5763</v>
      </c>
      <c r="K35" s="30">
        <f>IF(AC35="","",IF(AC32=2,N34,IF(AC35=2,N37,IF(AC38=2,N40,""))))</f>
        <v>0</v>
      </c>
      <c r="M35" s="38" t="str">
        <f>N32</f>
        <v>Singiel dziewcząt</v>
      </c>
      <c r="O35" s="33"/>
      <c r="P35" s="33"/>
      <c r="Q35" s="40">
        <f>IF(AT35&gt;0,"",IF(A35=0,"",IF(VLOOKUP(A35,'[1]plan gier'!A:S,19,FALSE)="","",VLOOKUP(A35,'[1]plan gier'!A:S,19,FALSE))))</f>
      </c>
      <c r="R35" s="41" t="s">
        <v>15</v>
      </c>
      <c r="S35" s="89">
        <v>36</v>
      </c>
      <c r="T35" s="186">
        <v>2</v>
      </c>
      <c r="U35" s="189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190"/>
      <c r="W35" s="43" t="str">
        <f>IF(SUM(AN37:AO37)=0,"",AO37&amp;":"&amp;AN37)</f>
        <v>0:21</v>
      </c>
      <c r="X35" s="76"/>
      <c r="Y35" s="46" t="str">
        <f>IF(SUM(AN36:AO36)=0,"",AN36&amp;":"&amp;AO36)</f>
        <v>21:19</v>
      </c>
      <c r="Z35" s="186" t="str">
        <f>IF(SUM(AV36:AW36,AZ36:BA36)=0,"",BD36&amp;":"&amp;BE36)</f>
        <v>43:106</v>
      </c>
      <c r="AA35" s="191" t="str">
        <f>IF(SUM(AV36:AW36,AZ36:BA36)=0,"",BF36&amp;":"&amp;BG36)</f>
        <v>1:4</v>
      </c>
      <c r="AB35" s="191" t="str">
        <f>IF(SUM(AV36:AW36,AZ36:BA36)=0,"",BH36&amp;":"&amp;BI36)</f>
        <v>0:2</v>
      </c>
      <c r="AC35" s="194">
        <f>IF(SUM(BH35:BH37)&gt;0,BJ36,"")</f>
        <v>3</v>
      </c>
      <c r="AD35" s="2"/>
      <c r="AE35" s="25"/>
      <c r="AF35" s="25"/>
      <c r="AG35" s="41" t="s">
        <v>15</v>
      </c>
      <c r="AH35" s="49">
        <f>IF(ISBLANK(S35),"",VLOOKUP(S35,'[1]plan gier'!$X:$AN,12,FALSE))</f>
        <v>21</v>
      </c>
      <c r="AI35" s="50">
        <f>IF(ISBLANK(S35),"",VLOOKUP(S35,'[1]plan gier'!$X:$AN,13,FALSE))</f>
        <v>15</v>
      </c>
      <c r="AJ35" s="50">
        <f>IF(ISBLANK(S35),"",VLOOKUP(S35,'[1]plan gier'!$X:$AN,14,FALSE))</f>
        <v>21</v>
      </c>
      <c r="AK35" s="50">
        <f>IF(ISBLANK(S35),"",VLOOKUP(S35,'[1]plan gier'!$X:$AN,15,FALSE))</f>
        <v>16</v>
      </c>
      <c r="AL35" s="50">
        <f>IF(ISBLANK(S35),"",VLOOKUP(S35,'[1]plan gier'!$X:$AN,16,FALSE))</f>
        <v>0</v>
      </c>
      <c r="AM35" s="50">
        <f>IF(ISBLANK(S35),"",VLOOKUP(S35,'[1]plan gier'!$X:$AN,17,FALSE))</f>
        <v>0</v>
      </c>
      <c r="AN35" s="100">
        <f aca="true" t="shared" si="5" ref="AN35:AS37">IF(AH35="",0,AH35)</f>
        <v>21</v>
      </c>
      <c r="AO35" s="48">
        <f t="shared" si="5"/>
        <v>15</v>
      </c>
      <c r="AP35" s="101">
        <f t="shared" si="5"/>
        <v>21</v>
      </c>
      <c r="AQ35" s="48">
        <f t="shared" si="5"/>
        <v>16</v>
      </c>
      <c r="AR35" s="101">
        <f t="shared" si="5"/>
        <v>0</v>
      </c>
      <c r="AS35" s="48">
        <f t="shared" si="5"/>
        <v>0</v>
      </c>
      <c r="AT35" s="102">
        <f>SUM(AN35:AS35)</f>
        <v>73</v>
      </c>
      <c r="AU35" s="103">
        <v>1</v>
      </c>
      <c r="AV35" s="104"/>
      <c r="AW35" s="105"/>
      <c r="AX35" s="50">
        <f>IF(AH37&gt;AI37,1,0)+IF(AJ37&gt;AK37,1,0)+IF(AL37&gt;AM37,1,0)</f>
        <v>2</v>
      </c>
      <c r="AY35" s="50">
        <f>AV36</f>
        <v>0</v>
      </c>
      <c r="AZ35" s="50">
        <f>IF(AH35&gt;AI35,1,0)+IF(AJ35&gt;AK35,1,0)+IF(AL35&gt;AM35,1,0)</f>
        <v>2</v>
      </c>
      <c r="BA35" s="51">
        <f>AV37</f>
        <v>0</v>
      </c>
      <c r="BD35" s="49">
        <f>AN35+AP35+AR35+AN37+AP37+AR37</f>
        <v>84</v>
      </c>
      <c r="BE35" s="51">
        <f>AO35+AQ35+AS35+AO37+AQ37+AS37</f>
        <v>31</v>
      </c>
      <c r="BF35" s="49">
        <f>AX35+AZ35</f>
        <v>4</v>
      </c>
      <c r="BG35" s="51">
        <f>AY35+BA35</f>
        <v>0</v>
      </c>
      <c r="BH35" s="49">
        <f>IF(AX35&gt;AY35,1,0)+IF(AZ35&gt;BA35,1,0)</f>
        <v>2</v>
      </c>
      <c r="BI35" s="55">
        <f>IF(AY35&gt;AX35,1,0)+IF(BA35&gt;AZ35,1,0)</f>
        <v>0</v>
      </c>
      <c r="BJ35" s="106">
        <f>IF(BH35+BI35=0,"",IF(BK35=MAX(BK35:BK37),1,IF(BK35=MIN(BK35:BK37),3,2)))</f>
        <v>1</v>
      </c>
      <c r="BK35" s="13">
        <f>IF(BH35+BI35&lt;&gt;0,BH35-BI35+(BF35-BG35)/100+(BD35-BE35)/10000,-2)</f>
        <v>2.0453</v>
      </c>
    </row>
    <row r="36" spans="1:63" ht="11.25" customHeight="1">
      <c r="A36" s="12">
        <f>S36</f>
        <v>56</v>
      </c>
      <c r="B36" s="2" t="str">
        <f>IF(N36="","",N36)</f>
        <v>D5642</v>
      </c>
      <c r="C36" s="2">
        <f>IF(N37="","",N37)</f>
      </c>
      <c r="D36" s="2" t="str">
        <f>IF(N39="","",N39)</f>
        <v>T5763</v>
      </c>
      <c r="E36" s="2">
        <f>IF(N40="","",N40)</f>
      </c>
      <c r="J36" s="30"/>
      <c r="K36" s="12"/>
      <c r="M36" s="38" t="str">
        <f>N32</f>
        <v>Singiel dziewcząt</v>
      </c>
      <c r="N36" s="31" t="s">
        <v>28</v>
      </c>
      <c r="O36" s="32">
        <f>IF(O31&gt;0,(O31&amp;2)*1,"")</f>
        <v>32</v>
      </c>
      <c r="Q36" s="40">
        <f>IF(AT36&gt;0,"",IF(A36=0,"",IF(VLOOKUP(A36,'[1]plan gier'!A:S,19,FALSE)="","",VLOOKUP(A36,'[1]plan gier'!A:S,19,FALSE))))</f>
      </c>
      <c r="R36" s="41" t="s">
        <v>19</v>
      </c>
      <c r="S36" s="89">
        <v>56</v>
      </c>
      <c r="T36" s="187"/>
      <c r="U36" s="197" t="str">
        <f>IF(AND(N36&lt;&gt;"",N37=""),CONCATENATE(VLOOKUP(N36,'[1]zawodnicy'!$A:$E,1,FALSE)," ",VLOOKUP(N36,'[1]zawodnicy'!$A:$E,2,FALSE)," ",VLOOKUP(N36,'[1]zawodnicy'!$A:$E,3,FALSE)," - ",VLOOKUP(N36,'[1]zawodnicy'!$A:$E,4,FALSE)),"")</f>
        <v>D5642 Maria DZIEDZIC - UKS Sokół Ropczyce</v>
      </c>
      <c r="V36" s="198"/>
      <c r="W36" s="60" t="str">
        <f>IF(SUM(AP37:AQ37)=0,"",AQ37&amp;":"&amp;AP37)</f>
        <v>0:21</v>
      </c>
      <c r="X36" s="86"/>
      <c r="Y36" s="62" t="str">
        <f>IF(SUM(AP36:AQ36)=0,"",AP36&amp;":"&amp;AQ36)</f>
        <v>22:24</v>
      </c>
      <c r="Z36" s="187"/>
      <c r="AA36" s="192"/>
      <c r="AB36" s="192"/>
      <c r="AC36" s="195"/>
      <c r="AD36" s="2"/>
      <c r="AE36" s="25"/>
      <c r="AF36" s="25"/>
      <c r="AG36" s="41" t="s">
        <v>19</v>
      </c>
      <c r="AH36" s="63">
        <f>IF(ISBLANK(S36),"",VLOOKUP(S36,'[1]plan gier'!$X:$AN,12,FALSE))</f>
        <v>21</v>
      </c>
      <c r="AI36" s="64">
        <f>IF(ISBLANK(S36),"",VLOOKUP(S36,'[1]plan gier'!$X:$AN,13,FALSE))</f>
        <v>19</v>
      </c>
      <c r="AJ36" s="64">
        <f>IF(ISBLANK(S36),"",VLOOKUP(S36,'[1]plan gier'!$X:$AN,14,FALSE))</f>
        <v>22</v>
      </c>
      <c r="AK36" s="64">
        <f>IF(ISBLANK(S36),"",VLOOKUP(S36,'[1]plan gier'!$X:$AN,15,FALSE))</f>
        <v>24</v>
      </c>
      <c r="AL36" s="64">
        <f>IF(ISBLANK(S36),"",VLOOKUP(S36,'[1]plan gier'!$X:$AN,16,FALSE))</f>
        <v>0</v>
      </c>
      <c r="AM36" s="64">
        <f>IF(ISBLANK(S36),"",VLOOKUP(S36,'[1]plan gier'!$X:$AN,17,FALSE))</f>
        <v>21</v>
      </c>
      <c r="AN36" s="107">
        <f t="shared" si="5"/>
        <v>21</v>
      </c>
      <c r="AO36" s="64">
        <f t="shared" si="5"/>
        <v>19</v>
      </c>
      <c r="AP36" s="108">
        <f t="shared" si="5"/>
        <v>22</v>
      </c>
      <c r="AQ36" s="64">
        <f t="shared" si="5"/>
        <v>24</v>
      </c>
      <c r="AR36" s="108">
        <f t="shared" si="5"/>
        <v>0</v>
      </c>
      <c r="AS36" s="64">
        <f t="shared" si="5"/>
        <v>21</v>
      </c>
      <c r="AT36" s="102">
        <f>SUM(AN36:AS36)</f>
        <v>107</v>
      </c>
      <c r="AU36" s="103">
        <v>2</v>
      </c>
      <c r="AV36" s="63">
        <f>IF(AH37&lt;AI37,1,0)+IF(AJ37&lt;AK37,1,0)+IF(AL37&lt;AM37,1,0)</f>
        <v>0</v>
      </c>
      <c r="AW36" s="64">
        <f>AX35</f>
        <v>2</v>
      </c>
      <c r="AX36" s="109"/>
      <c r="AY36" s="110"/>
      <c r="AZ36" s="64">
        <f>IF(AH36&gt;AI36,1,0)+IF(AJ36&gt;AK36,1,0)+IF(AL36&gt;AM36,1,0)</f>
        <v>1</v>
      </c>
      <c r="BA36" s="65">
        <f>AX37</f>
        <v>2</v>
      </c>
      <c r="BD36" s="63">
        <f>AN36+AP36+AR36+AO37+AQ37+AS37</f>
        <v>43</v>
      </c>
      <c r="BE36" s="65">
        <f>AO36+AQ36+AS36+AN37+AP37+AR37</f>
        <v>106</v>
      </c>
      <c r="BF36" s="63">
        <f>AV36+AZ36</f>
        <v>1</v>
      </c>
      <c r="BG36" s="65">
        <f>AW36+BA36</f>
        <v>4</v>
      </c>
      <c r="BH36" s="63">
        <f>IF(AV36&gt;AW36,1,0)+IF(AZ36&gt;BA36,1,0)</f>
        <v>0</v>
      </c>
      <c r="BI36" s="69">
        <f>IF(AW36&gt;AV36,1,0)+IF(BA36&gt;AZ36,1,0)</f>
        <v>2</v>
      </c>
      <c r="BJ36" s="70">
        <f>IF(BH36+BI36=0,"",IF(BK36=MAX(BK35:BK37),1,IF(BK36=MIN(BK35:BK37),3,2)))</f>
        <v>3</v>
      </c>
      <c r="BK36" s="13">
        <f>IF(BH36+BI36&lt;&gt;0,BH36-BI36+(BF36-BG36)/100+(BD36-BE36)/10000,-2)</f>
        <v>-2.0362999999999998</v>
      </c>
    </row>
    <row r="37" spans="1:63" ht="11.25" customHeight="1" thickBot="1">
      <c r="A37" s="12">
        <f>S37</f>
        <v>76</v>
      </c>
      <c r="B37" s="2" t="str">
        <f>IF(N33="","",N33)</f>
        <v>D5258</v>
      </c>
      <c r="C37" s="2">
        <f>IF(N34="","",N34)</f>
      </c>
      <c r="D37" s="2" t="str">
        <f>IF(N36="","",N36)</f>
        <v>D5642</v>
      </c>
      <c r="E37" s="2">
        <f>IF(N37="","",N37)</f>
      </c>
      <c r="I37" s="2" t="str">
        <f>"3"&amp;O31&amp;N32</f>
        <v>33Singiel dziewcząt</v>
      </c>
      <c r="J37" s="30" t="str">
        <f>IF(AC38="","",IF(AC32=3,N33,IF(AC35=3,N36,IF(AC38=3,N39,""))))</f>
        <v>D5642</v>
      </c>
      <c r="K37" s="30">
        <f>IF(AC38="","",IF(AC32=3,N34,IF(AC35=3,N37,IF(AC38=3,N40,""))))</f>
        <v>0</v>
      </c>
      <c r="M37" s="38" t="str">
        <f>N32</f>
        <v>Singiel dziewcząt</v>
      </c>
      <c r="N37" s="34"/>
      <c r="O37" s="33"/>
      <c r="P37" s="33"/>
      <c r="Q37" s="40">
        <f>IF(AT37&gt;0,"",IF(A37=0,"",IF(VLOOKUP(A37,'[1]plan gier'!A:S,19,FALSE)="","",VLOOKUP(A37,'[1]plan gier'!A:S,19,FALSE))))</f>
      </c>
      <c r="R37" s="111" t="s">
        <v>22</v>
      </c>
      <c r="S37" s="89">
        <v>76</v>
      </c>
      <c r="T37" s="203"/>
      <c r="U37" s="206">
        <f>IF(N37&lt;&gt;"",CONCATENATE(VLOOKUP(N37,'[1]zawodnicy'!$A:$E,1,FALSE)," ",VLOOKUP(N37,'[1]zawodnicy'!$A:$E,2,FALSE)," ",VLOOKUP(N37,'[1]zawodnicy'!$A:$E,3,FALSE)," - ",VLOOKUP(N37,'[1]zawodnicy'!$A:$E,4,FALSE)),"")</f>
      </c>
      <c r="V37" s="207"/>
      <c r="W37" s="71">
        <f>IF(SUM(AR37:AS37)=0,"",AS37&amp;":"&amp;AR37)</f>
      </c>
      <c r="X37" s="86"/>
      <c r="Y37" s="72" t="str">
        <f>IF(SUM(AR36:AS36)=0,"",AR36&amp;":"&amp;AS36)</f>
        <v>0:21</v>
      </c>
      <c r="Z37" s="203"/>
      <c r="AA37" s="204"/>
      <c r="AB37" s="204"/>
      <c r="AC37" s="205"/>
      <c r="AD37" s="2"/>
      <c r="AE37" s="25"/>
      <c r="AF37" s="25"/>
      <c r="AG37" s="111" t="s">
        <v>22</v>
      </c>
      <c r="AH37" s="82">
        <f>IF(ISBLANK(S37),"",VLOOKUP(S37,'[1]plan gier'!$X:$AN,12,FALSE))</f>
        <v>21</v>
      </c>
      <c r="AI37" s="79">
        <f>IF(ISBLANK(S37),"",VLOOKUP(S37,'[1]plan gier'!$X:$AN,13,FALSE))</f>
        <v>0</v>
      </c>
      <c r="AJ37" s="79">
        <f>IF(ISBLANK(S37),"",VLOOKUP(S37,'[1]plan gier'!$X:$AN,14,FALSE))</f>
        <v>21</v>
      </c>
      <c r="AK37" s="79">
        <f>IF(ISBLANK(S37),"",VLOOKUP(S37,'[1]plan gier'!$X:$AN,15,FALSE))</f>
        <v>0</v>
      </c>
      <c r="AL37" s="79">
        <f>IF(ISBLANK(S37),"",VLOOKUP(S37,'[1]plan gier'!$X:$AN,16,FALSE))</f>
        <v>0</v>
      </c>
      <c r="AM37" s="79">
        <f>IF(ISBLANK(S37),"",VLOOKUP(S37,'[1]plan gier'!$X:$AN,17,FALSE))</f>
        <v>0</v>
      </c>
      <c r="AN37" s="112">
        <f t="shared" si="5"/>
        <v>21</v>
      </c>
      <c r="AO37" s="79">
        <f t="shared" si="5"/>
        <v>0</v>
      </c>
      <c r="AP37" s="113">
        <f t="shared" si="5"/>
        <v>21</v>
      </c>
      <c r="AQ37" s="79">
        <f t="shared" si="5"/>
        <v>0</v>
      </c>
      <c r="AR37" s="113">
        <f t="shared" si="5"/>
        <v>0</v>
      </c>
      <c r="AS37" s="79">
        <f t="shared" si="5"/>
        <v>0</v>
      </c>
      <c r="AT37" s="102">
        <f>SUM(AN37:AS37)</f>
        <v>42</v>
      </c>
      <c r="AU37" s="103">
        <v>3</v>
      </c>
      <c r="AV37" s="82">
        <f>IF(AH35&lt;AI35,1,0)+IF(AJ35&lt;AK35,1,0)+IF(AL35&lt;AM35,1,0)</f>
        <v>0</v>
      </c>
      <c r="AW37" s="79">
        <f>AZ35</f>
        <v>2</v>
      </c>
      <c r="AX37" s="79">
        <f>IF(AH36&lt;AI36,1,0)+IF(AJ36&lt;AK36,1,0)+IF(AL36&lt;AM36,1,0)</f>
        <v>2</v>
      </c>
      <c r="AY37" s="79">
        <f>AZ36</f>
        <v>1</v>
      </c>
      <c r="AZ37" s="114"/>
      <c r="BA37" s="115"/>
      <c r="BD37" s="82">
        <f>AO35+AQ35+AS35+AO36+AQ36+AS36</f>
        <v>95</v>
      </c>
      <c r="BE37" s="84">
        <f>AN35+AP35+AR35+AN36+AP36+AR36</f>
        <v>85</v>
      </c>
      <c r="BF37" s="82">
        <f>AV37+AX37</f>
        <v>2</v>
      </c>
      <c r="BG37" s="84">
        <f>AW37+AY37</f>
        <v>3</v>
      </c>
      <c r="BH37" s="82">
        <f>IF(AV37&gt;AW37,1,0)+IF(AX37&gt;AY37,1,0)</f>
        <v>1</v>
      </c>
      <c r="BI37" s="83">
        <f>IF(AW37&gt;AV37,1,0)+IF(AY37&gt;AX37,1,0)</f>
        <v>1</v>
      </c>
      <c r="BJ37" s="85">
        <f>IF(BH37+BI37=0,"",IF(BK37=MAX(BK35:BK37),1,IF(BK37=MIN(BK35:BK37),3,2)))</f>
        <v>2</v>
      </c>
      <c r="BK37" s="13">
        <f>IF(BH37+BI37&lt;&gt;0,BH37-BI37+(BF37-BG37)/100+(BD37-BE37)/10000,-2)</f>
        <v>-0.009000000000000001</v>
      </c>
    </row>
    <row r="38" spans="1:59" ht="11.25" customHeight="1">
      <c r="A38" s="2"/>
      <c r="J38" s="33"/>
      <c r="K38" s="33"/>
      <c r="L38" s="33"/>
      <c r="O38" s="33"/>
      <c r="P38" s="33"/>
      <c r="Q38" s="2"/>
      <c r="R38" s="2"/>
      <c r="S38" s="2"/>
      <c r="T38" s="186">
        <v>3</v>
      </c>
      <c r="U38" s="189">
        <f>IF(AND(N39&lt;&gt;"",N40&lt;&gt;""),CONCATENATE(VLOOKUP(N39,'[1]zawodnicy'!$A:$E,1,FALSE)," ",VLOOKUP(N39,'[1]zawodnicy'!$A:$E,2,FALSE)," ",VLOOKUP(N39,'[1]zawodnicy'!$A:$E,3,FALSE)," - ",VLOOKUP(N39,'[1]zawodnicy'!$A:$E,4,FALSE)),"")</f>
      </c>
      <c r="V38" s="190"/>
      <c r="W38" s="43" t="str">
        <f>IF(SUM(AN35:AO35)=0,"",AO35&amp;":"&amp;AN35)</f>
        <v>15:21</v>
      </c>
      <c r="X38" s="45" t="str">
        <f>IF(SUM(AN36:AO36)=0,"",AO36&amp;":"&amp;AN36)</f>
        <v>19:21</v>
      </c>
      <c r="Y38" s="116"/>
      <c r="Z38" s="186" t="str">
        <f>IF(SUM(AV37:AY37)=0,"",BD37&amp;":"&amp;BE37)</f>
        <v>95:85</v>
      </c>
      <c r="AA38" s="191" t="str">
        <f>IF(SUM(AV37:AY37)=0,"",BF37&amp;":"&amp;BG37)</f>
        <v>2:3</v>
      </c>
      <c r="AB38" s="191" t="str">
        <f>IF(SUM(AV37:AY37)=0,"",BH37&amp;":"&amp;BI37)</f>
        <v>1:1</v>
      </c>
      <c r="AC38" s="194">
        <f>IF(SUM(BH35:BH37)&gt;0,BJ37,"")</f>
        <v>2</v>
      </c>
      <c r="AD38" s="2"/>
      <c r="AE38" s="25"/>
      <c r="AF38" s="25"/>
      <c r="BD38" s="12">
        <f>SUM(BD35:BD37)</f>
        <v>222</v>
      </c>
      <c r="BE38" s="12">
        <f>SUM(BE35:BE37)</f>
        <v>222</v>
      </c>
      <c r="BF38" s="12">
        <f>SUM(BF35:BF37)</f>
        <v>7</v>
      </c>
      <c r="BG38" s="12">
        <f>SUM(BG35:BG37)</f>
        <v>7</v>
      </c>
    </row>
    <row r="39" spans="1:63" ht="11.25" customHeight="1">
      <c r="A39" s="12"/>
      <c r="J39" s="12"/>
      <c r="K39" s="12"/>
      <c r="L39" s="12"/>
      <c r="N39" s="31" t="s">
        <v>29</v>
      </c>
      <c r="O39" s="32">
        <f>IF(O31&gt;0,(O31&amp;3)*1,"")</f>
        <v>33</v>
      </c>
      <c r="Q39" s="88"/>
      <c r="R39" s="88"/>
      <c r="S39" s="89"/>
      <c r="T39" s="187"/>
      <c r="U39" s="197" t="str">
        <f>IF(AND(N39&lt;&gt;"",N40=""),CONCATENATE(VLOOKUP(N39,'[1]zawodnicy'!$A:$E,1,FALSE)," ",VLOOKUP(N39,'[1]zawodnicy'!$A:$E,2,FALSE)," ",VLOOKUP(N39,'[1]zawodnicy'!$A:$E,3,FALSE)," - ",VLOOKUP(N39,'[1]zawodnicy'!$A:$E,4,FALSE)),"")</f>
        <v>T5763 Zofia TOMCZYK - MKS Stal Nowa Dęba</v>
      </c>
      <c r="V39" s="198"/>
      <c r="W39" s="60" t="str">
        <f>IF(SUM(AP35:AQ35)=0,"",AQ35&amp;":"&amp;AP35)</f>
        <v>16:21</v>
      </c>
      <c r="X39" s="28" t="str">
        <f>IF(SUM(AP36:AQ36)=0,"",AQ36&amp;":"&amp;AP36)</f>
        <v>24:22</v>
      </c>
      <c r="Y39" s="117"/>
      <c r="Z39" s="187"/>
      <c r="AA39" s="192"/>
      <c r="AB39" s="192"/>
      <c r="AC39" s="195"/>
      <c r="AD39" s="2"/>
      <c r="AE39" s="25"/>
      <c r="AF39" s="25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1.25" customHeight="1" thickBot="1">
      <c r="A40" s="2"/>
      <c r="J40" s="33"/>
      <c r="K40" s="33"/>
      <c r="L40" s="33"/>
      <c r="N40" s="34"/>
      <c r="O40" s="33"/>
      <c r="P40" s="33"/>
      <c r="Q40" s="2"/>
      <c r="R40" s="2"/>
      <c r="S40" s="2"/>
      <c r="T40" s="188"/>
      <c r="U40" s="199">
        <f>IF(N40&lt;&gt;"",CONCATENATE(VLOOKUP(N40,'[1]zawodnicy'!$A:$E,1,FALSE)," ",VLOOKUP(N40,'[1]zawodnicy'!$A:$E,2,FALSE)," ",VLOOKUP(N40,'[1]zawodnicy'!$A:$E,3,FALSE)," - ",VLOOKUP(N40,'[1]zawodnicy'!$A:$E,4,FALSE)),"")</f>
      </c>
      <c r="V40" s="200"/>
      <c r="W40" s="91">
        <f>IF(SUM(AR35:AS35)=0,"",AS35&amp;":"&amp;AR35)</f>
      </c>
      <c r="X40" s="92" t="str">
        <f>IF(SUM(AR36:AS36)=0,"",AS36&amp;":"&amp;AR36)</f>
        <v>21:0</v>
      </c>
      <c r="Y40" s="93"/>
      <c r="Z40" s="188"/>
      <c r="AA40" s="193"/>
      <c r="AB40" s="193"/>
      <c r="AC40" s="196"/>
      <c r="AD40" s="30"/>
      <c r="AE40" s="25"/>
      <c r="AF40" s="25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0:63" ht="12" customHeight="1" thickBot="1">
      <c r="J41" s="3"/>
      <c r="K41" s="3"/>
      <c r="L41" s="3"/>
      <c r="N41" s="4"/>
      <c r="O41" s="3"/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7"/>
    </row>
    <row r="42" spans="14:32" ht="11.25" customHeight="1" thickBot="1">
      <c r="N42" s="8"/>
      <c r="O42" s="15">
        <v>4</v>
      </c>
      <c r="Q42" s="214" t="str">
        <f>"Grupa "&amp;O42&amp;"."</f>
        <v>Grupa 4.</v>
      </c>
      <c r="R42" s="214"/>
      <c r="S42" s="215"/>
      <c r="T42" s="17" t="s">
        <v>1</v>
      </c>
      <c r="U42" s="216" t="s">
        <v>2</v>
      </c>
      <c r="V42" s="217"/>
      <c r="W42" s="17">
        <v>1</v>
      </c>
      <c r="X42" s="19">
        <v>2</v>
      </c>
      <c r="Y42" s="94">
        <v>3</v>
      </c>
      <c r="Z42" s="95" t="s">
        <v>3</v>
      </c>
      <c r="AA42" s="23" t="s">
        <v>4</v>
      </c>
      <c r="AB42" s="23" t="s">
        <v>5</v>
      </c>
      <c r="AC42" s="96" t="s">
        <v>6</v>
      </c>
      <c r="AD42" s="2"/>
      <c r="AE42" s="25"/>
      <c r="AF42" s="25"/>
    </row>
    <row r="43" spans="10:45" ht="11.25" customHeight="1">
      <c r="J43" s="33"/>
      <c r="K43" s="33"/>
      <c r="L43" s="33"/>
      <c r="N43" s="26" t="s">
        <v>0</v>
      </c>
      <c r="Q43" s="218" t="s">
        <v>9</v>
      </c>
      <c r="R43" s="218"/>
      <c r="S43" s="219" t="s">
        <v>10</v>
      </c>
      <c r="T43" s="210">
        <v>1</v>
      </c>
      <c r="U43" s="220">
        <f>IF(AND(N44&lt;&gt;"",N45&lt;&gt;""),CONCATENATE(VLOOKUP(N44,'[1]zawodnicy'!$A:$E,1,FALSE)," ",VLOOKUP(N44,'[1]zawodnicy'!$A:$E,2,FALSE)," ",VLOOKUP(N44,'[1]zawodnicy'!$A:$E,3,FALSE)," - ",VLOOKUP(N44,'[1]zawodnicy'!$A:$E,4,FALSE)),"")</f>
      </c>
      <c r="V43" s="221"/>
      <c r="W43" s="97"/>
      <c r="X43" s="98" t="str">
        <f>IF(SUM(AN48:AO48)=0,"",AN48&amp;":"&amp;AO48)</f>
        <v>21:1</v>
      </c>
      <c r="Y43" s="99" t="str">
        <f>IF(SUM(AN46:AO46)=0,"",AN46&amp;":"&amp;AO46)</f>
        <v>21:4</v>
      </c>
      <c r="Z43" s="210" t="str">
        <f>IF(SUM(AX46:BA46)=0,"",BD46&amp;":"&amp;BE46)</f>
        <v>84:7</v>
      </c>
      <c r="AA43" s="211" t="str">
        <f>IF(SUM(AX46:BA46)=0,"",BF46&amp;":"&amp;BG46)</f>
        <v>4:0</v>
      </c>
      <c r="AB43" s="211" t="str">
        <f>IF(SUM(AX46:BA46)=0,"",BH46&amp;":"&amp;BI46)</f>
        <v>2:0</v>
      </c>
      <c r="AC43" s="212">
        <f>IF(SUM(BH46:BH48)&gt;0,BJ46,"")</f>
        <v>1</v>
      </c>
      <c r="AD43" s="2"/>
      <c r="AE43" s="25"/>
      <c r="AF43" s="25"/>
      <c r="AG43" s="39"/>
      <c r="AH43" s="213" t="s">
        <v>7</v>
      </c>
      <c r="AI43" s="213"/>
      <c r="AJ43" s="213"/>
      <c r="AK43" s="213"/>
      <c r="AL43" s="213"/>
      <c r="AM43" s="213"/>
      <c r="AN43" s="213" t="s">
        <v>8</v>
      </c>
      <c r="AO43" s="213"/>
      <c r="AP43" s="213"/>
      <c r="AQ43" s="213"/>
      <c r="AR43" s="213"/>
      <c r="AS43" s="213"/>
    </row>
    <row r="44" spans="9:59" ht="11.25" customHeight="1" thickBot="1">
      <c r="I44" s="2" t="str">
        <f>"1"&amp;O42&amp;N43</f>
        <v>14Singiel dziewcząt</v>
      </c>
      <c r="J44" s="30" t="str">
        <f>IF(AC43="","",IF(AC43=1,N44,IF(AC46=1,N47,IF(AC49=1,N50,""))))</f>
        <v>W4322</v>
      </c>
      <c r="K44" s="30">
        <f>IF(AC43="","",IF(AC43=1,N45,IF(AC46=1,N48,IF(AC49=1,N51,""))))</f>
        <v>0</v>
      </c>
      <c r="L44" s="30"/>
      <c r="N44" s="31" t="s">
        <v>30</v>
      </c>
      <c r="O44" s="32">
        <f>IF(O42&gt;0,(O42&amp;1)*1,"")</f>
        <v>41</v>
      </c>
      <c r="Q44" s="218"/>
      <c r="R44" s="218"/>
      <c r="S44" s="219"/>
      <c r="T44" s="187"/>
      <c r="U44" s="197" t="str">
        <f>IF(AND(N44&lt;&gt;"",N45=""),CONCATENATE(VLOOKUP(N44,'[1]zawodnicy'!$A:$E,1,FALSE)," ",VLOOKUP(N44,'[1]zawodnicy'!$A:$E,2,FALSE)," ",VLOOKUP(N44,'[1]zawodnicy'!$A:$E,3,FALSE)," - ",VLOOKUP(N44,'[1]zawodnicy'!$A:$E,4,FALSE)),"")</f>
        <v>W4322 Paulina WILCZYŃSKA - UKS Orbitek Straszęcin</v>
      </c>
      <c r="V44" s="198"/>
      <c r="W44" s="27"/>
      <c r="X44" s="28" t="str">
        <f>IF(SUM(AP48:AQ48)=0,"",AP48&amp;":"&amp;AQ48)</f>
        <v>21:0</v>
      </c>
      <c r="Y44" s="62" t="str">
        <f>IF(SUM(AP46:AQ46)=0,"",AP46&amp;":"&amp;AQ46)</f>
        <v>21:2</v>
      </c>
      <c r="Z44" s="187"/>
      <c r="AA44" s="192"/>
      <c r="AB44" s="192"/>
      <c r="AC44" s="195"/>
      <c r="AD44" s="2"/>
      <c r="AE44" s="25"/>
      <c r="AF44" s="25"/>
      <c r="AG44" s="39"/>
      <c r="BD44" s="12">
        <f>SUM(BD46:BD48)</f>
        <v>143</v>
      </c>
      <c r="BE44" s="12">
        <f>SUM(BE46:BE48)</f>
        <v>143</v>
      </c>
      <c r="BF44" s="12">
        <f>SUM(BF46:BF48)</f>
        <v>6</v>
      </c>
      <c r="BG44" s="12">
        <f>SUM(BG46:BG48)</f>
        <v>6</v>
      </c>
    </row>
    <row r="45" spans="10:63" ht="11.25" customHeight="1" thickBot="1">
      <c r="J45" s="30"/>
      <c r="K45" s="33"/>
      <c r="L45" s="33"/>
      <c r="N45" s="34"/>
      <c r="O45" s="33"/>
      <c r="P45" s="33"/>
      <c r="Q45" s="218"/>
      <c r="R45" s="218"/>
      <c r="S45" s="219"/>
      <c r="T45" s="203"/>
      <c r="U45" s="206">
        <f>IF(N45&lt;&gt;"",CONCATENATE(VLOOKUP(N45,'[1]zawodnicy'!$A:$E,1,FALSE)," ",VLOOKUP(N45,'[1]zawodnicy'!$A:$E,2,FALSE)," ",VLOOKUP(N45,'[1]zawodnicy'!$A:$E,3,FALSE)," - ",VLOOKUP(N45,'[1]zawodnicy'!$A:$E,4,FALSE)),"")</f>
      </c>
      <c r="V45" s="207"/>
      <c r="W45" s="27"/>
      <c r="X45" s="35">
        <f>IF(SUM(AR48:AS48)=0,"",AR48&amp;":"&amp;AS48)</f>
      </c>
      <c r="Y45" s="72">
        <f>IF(SUM(AR46:AS46)=0,"",AR46&amp;":"&amp;AS46)</f>
      </c>
      <c r="Z45" s="203"/>
      <c r="AA45" s="204"/>
      <c r="AB45" s="204"/>
      <c r="AC45" s="205"/>
      <c r="AD45" s="2"/>
      <c r="AE45" s="25"/>
      <c r="AF45" s="25"/>
      <c r="AG45" s="39"/>
      <c r="AH45" s="201" t="s">
        <v>12</v>
      </c>
      <c r="AI45" s="209"/>
      <c r="AJ45" s="208" t="s">
        <v>13</v>
      </c>
      <c r="AK45" s="209"/>
      <c r="AL45" s="208" t="s">
        <v>14</v>
      </c>
      <c r="AM45" s="202"/>
      <c r="AN45" s="201" t="s">
        <v>12</v>
      </c>
      <c r="AO45" s="209"/>
      <c r="AP45" s="208" t="s">
        <v>13</v>
      </c>
      <c r="AQ45" s="209"/>
      <c r="AR45" s="208" t="s">
        <v>14</v>
      </c>
      <c r="AS45" s="209"/>
      <c r="AT45" s="25"/>
      <c r="AU45" s="25"/>
      <c r="AV45" s="201">
        <v>1</v>
      </c>
      <c r="AW45" s="209"/>
      <c r="AX45" s="208">
        <v>2</v>
      </c>
      <c r="AY45" s="209"/>
      <c r="AZ45" s="208">
        <v>3</v>
      </c>
      <c r="BA45" s="202"/>
      <c r="BD45" s="201" t="s">
        <v>3</v>
      </c>
      <c r="BE45" s="202"/>
      <c r="BF45" s="201" t="s">
        <v>4</v>
      </c>
      <c r="BG45" s="202"/>
      <c r="BH45" s="201" t="s">
        <v>5</v>
      </c>
      <c r="BI45" s="202"/>
      <c r="BJ45" s="37" t="s">
        <v>6</v>
      </c>
      <c r="BK45" s="13">
        <f>SUM(BK46:BK48)</f>
        <v>-4.4072818311535755E-17</v>
      </c>
    </row>
    <row r="46" spans="1:63" ht="11.25" customHeight="1">
      <c r="A46" s="12">
        <f>S46</f>
        <v>37</v>
      </c>
      <c r="B46" s="2" t="str">
        <f>IF(N44="","",N44)</f>
        <v>W4322</v>
      </c>
      <c r="C46" s="2">
        <f>IF(N45="","",N45)</f>
      </c>
      <c r="D46" s="2" t="str">
        <f>IF(N50="","",N50)</f>
        <v>R5568</v>
      </c>
      <c r="E46" s="2">
        <f>IF(N51="","",N51)</f>
      </c>
      <c r="I46" s="2" t="str">
        <f>"2"&amp;O42&amp;N43</f>
        <v>24Singiel dziewcząt</v>
      </c>
      <c r="J46" s="30" t="str">
        <f>IF(AC46="","",IF(AC43=2,N44,IF(AC46=2,N47,IF(AC49=2,N50,""))))</f>
        <v>R5568</v>
      </c>
      <c r="K46" s="30">
        <f>IF(AC46="","",IF(AC43=2,N45,IF(AC46=2,N48,IF(AC49=2,N51,""))))</f>
        <v>0</v>
      </c>
      <c r="M46" s="38" t="str">
        <f>N43</f>
        <v>Singiel dziewcząt</v>
      </c>
      <c r="O46" s="33"/>
      <c r="P46" s="33"/>
      <c r="Q46" s="40">
        <f>IF(AT46&gt;0,"",IF(A46=0,"",IF(VLOOKUP(A46,'[1]plan gier'!A:S,19,FALSE)="","",VLOOKUP(A46,'[1]plan gier'!A:S,19,FALSE))))</f>
      </c>
      <c r="R46" s="41" t="s">
        <v>15</v>
      </c>
      <c r="S46" s="89">
        <v>37</v>
      </c>
      <c r="T46" s="186">
        <v>2</v>
      </c>
      <c r="U46" s="189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190"/>
      <c r="W46" s="43" t="str">
        <f>IF(SUM(AN48:AO48)=0,"",AO48&amp;":"&amp;AN48)</f>
        <v>1:21</v>
      </c>
      <c r="X46" s="76"/>
      <c r="Y46" s="46" t="str">
        <f>IF(SUM(AN47:AO47)=0,"",AN47&amp;":"&amp;AO47)</f>
        <v>6:21</v>
      </c>
      <c r="Z46" s="186" t="str">
        <f>IF(SUM(AV47:AW47,AZ47:BA47)=0,"",BD47&amp;":"&amp;BE47)</f>
        <v>11:84</v>
      </c>
      <c r="AA46" s="191" t="str">
        <f>IF(SUM(AV47:AW47,AZ47:BA47)=0,"",BF47&amp;":"&amp;BG47)</f>
        <v>0:4</v>
      </c>
      <c r="AB46" s="191" t="str">
        <f>IF(SUM(AV47:AW47,AZ47:BA47)=0,"",BH47&amp;":"&amp;BI47)</f>
        <v>0:2</v>
      </c>
      <c r="AC46" s="194">
        <f>IF(SUM(BH46:BH48)&gt;0,BJ47,"")</f>
        <v>3</v>
      </c>
      <c r="AD46" s="2"/>
      <c r="AE46" s="25"/>
      <c r="AF46" s="25"/>
      <c r="AG46" s="41" t="s">
        <v>15</v>
      </c>
      <c r="AH46" s="49">
        <f>IF(ISBLANK(S46),"",VLOOKUP(S46,'[1]plan gier'!$X:$AN,12,FALSE))</f>
        <v>21</v>
      </c>
      <c r="AI46" s="50">
        <f>IF(ISBLANK(S46),"",VLOOKUP(S46,'[1]plan gier'!$X:$AN,13,FALSE))</f>
        <v>4</v>
      </c>
      <c r="AJ46" s="50">
        <f>IF(ISBLANK(S46),"",VLOOKUP(S46,'[1]plan gier'!$X:$AN,14,FALSE))</f>
        <v>21</v>
      </c>
      <c r="AK46" s="50">
        <f>IF(ISBLANK(S46),"",VLOOKUP(S46,'[1]plan gier'!$X:$AN,15,FALSE))</f>
        <v>2</v>
      </c>
      <c r="AL46" s="50">
        <f>IF(ISBLANK(S46),"",VLOOKUP(S46,'[1]plan gier'!$X:$AN,16,FALSE))</f>
        <v>0</v>
      </c>
      <c r="AM46" s="50">
        <f>IF(ISBLANK(S46),"",VLOOKUP(S46,'[1]plan gier'!$X:$AN,17,FALSE))</f>
        <v>0</v>
      </c>
      <c r="AN46" s="100">
        <f aca="true" t="shared" si="6" ref="AN46:AS48">IF(AH46="",0,AH46)</f>
        <v>21</v>
      </c>
      <c r="AO46" s="48">
        <f t="shared" si="6"/>
        <v>4</v>
      </c>
      <c r="AP46" s="101">
        <f t="shared" si="6"/>
        <v>21</v>
      </c>
      <c r="AQ46" s="48">
        <f t="shared" si="6"/>
        <v>2</v>
      </c>
      <c r="AR46" s="101">
        <f t="shared" si="6"/>
        <v>0</v>
      </c>
      <c r="AS46" s="48">
        <f t="shared" si="6"/>
        <v>0</v>
      </c>
      <c r="AT46" s="102">
        <f>SUM(AN46:AS46)</f>
        <v>48</v>
      </c>
      <c r="AU46" s="103">
        <v>1</v>
      </c>
      <c r="AV46" s="104"/>
      <c r="AW46" s="105"/>
      <c r="AX46" s="50">
        <f>IF(AH48&gt;AI48,1,0)+IF(AJ48&gt;AK48,1,0)+IF(AL48&gt;AM48,1,0)</f>
        <v>2</v>
      </c>
      <c r="AY46" s="50">
        <f>AV47</f>
        <v>0</v>
      </c>
      <c r="AZ46" s="50">
        <f>IF(AH46&gt;AI46,1,0)+IF(AJ46&gt;AK46,1,0)+IF(AL46&gt;AM46,1,0)</f>
        <v>2</v>
      </c>
      <c r="BA46" s="51">
        <f>AV48</f>
        <v>0</v>
      </c>
      <c r="BD46" s="49">
        <f>AN46+AP46+AR46+AN48+AP48+AR48</f>
        <v>84</v>
      </c>
      <c r="BE46" s="51">
        <f>AO46+AQ46+AS46+AO48+AQ48+AS48</f>
        <v>7</v>
      </c>
      <c r="BF46" s="49">
        <f>AX46+AZ46</f>
        <v>4</v>
      </c>
      <c r="BG46" s="51">
        <f>AY46+BA46</f>
        <v>0</v>
      </c>
      <c r="BH46" s="49">
        <f>IF(AX46&gt;AY46,1,0)+IF(AZ46&gt;BA46,1,0)</f>
        <v>2</v>
      </c>
      <c r="BI46" s="55">
        <f>IF(AY46&gt;AX46,1,0)+IF(BA46&gt;AZ46,1,0)</f>
        <v>0</v>
      </c>
      <c r="BJ46" s="106">
        <f>IF(BH46+BI46=0,"",IF(BK46=MAX(BK46:BK48),1,IF(BK46=MIN(BK46:BK48),3,2)))</f>
        <v>1</v>
      </c>
      <c r="BK46" s="13">
        <f>IF(BH46+BI46&lt;&gt;0,BH46-BI46+(BF46-BG46)/100+(BD46-BE46)/10000,-2)</f>
        <v>2.0477</v>
      </c>
    </row>
    <row r="47" spans="1:63" ht="11.25" customHeight="1">
      <c r="A47" s="12">
        <f>S47</f>
        <v>57</v>
      </c>
      <c r="B47" s="2" t="str">
        <f>IF(N47="","",N47)</f>
        <v>X0006</v>
      </c>
      <c r="C47" s="2">
        <f>IF(N48="","",N48)</f>
      </c>
      <c r="D47" s="2" t="str">
        <f>IF(N50="","",N50)</f>
        <v>R5568</v>
      </c>
      <c r="E47" s="2">
        <f>IF(N51="","",N51)</f>
      </c>
      <c r="J47" s="30"/>
      <c r="K47" s="12"/>
      <c r="M47" s="38" t="str">
        <f>N43</f>
        <v>Singiel dziewcząt</v>
      </c>
      <c r="N47" s="31" t="s">
        <v>31</v>
      </c>
      <c r="O47" s="32">
        <f>IF(O42&gt;0,(O42&amp;2)*1,"")</f>
        <v>42</v>
      </c>
      <c r="Q47" s="40">
        <f>IF(AT47&gt;0,"",IF(A47=0,"",IF(VLOOKUP(A47,'[1]plan gier'!A:S,19,FALSE)="","",VLOOKUP(A47,'[1]plan gier'!A:S,19,FALSE))))</f>
      </c>
      <c r="R47" s="41" t="s">
        <v>19</v>
      </c>
      <c r="S47" s="89">
        <v>57</v>
      </c>
      <c r="T47" s="187"/>
      <c r="U47" s="197" t="str">
        <f>IF(AND(N47&lt;&gt;"",N48=""),CONCATENATE(VLOOKUP(N47,'[1]zawodnicy'!$A:$E,1,FALSE)," ",VLOOKUP(N47,'[1]zawodnicy'!$A:$E,2,FALSE)," ",VLOOKUP(N47,'[1]zawodnicy'!$A:$E,3,FALSE)," - ",VLOOKUP(N47,'[1]zawodnicy'!$A:$E,4,FALSE)),"")</f>
        <v>X0006 Gabriela PYRA - UMKS Dubiecko</v>
      </c>
      <c r="V47" s="198"/>
      <c r="W47" s="60" t="str">
        <f>IF(SUM(AP48:AQ48)=0,"",AQ48&amp;":"&amp;AP48)</f>
        <v>0:21</v>
      </c>
      <c r="X47" s="86"/>
      <c r="Y47" s="62" t="str">
        <f>IF(SUM(AP47:AQ47)=0,"",AP47&amp;":"&amp;AQ47)</f>
        <v>4:21</v>
      </c>
      <c r="Z47" s="187"/>
      <c r="AA47" s="192"/>
      <c r="AB47" s="192"/>
      <c r="AC47" s="195"/>
      <c r="AD47" s="2"/>
      <c r="AE47" s="25"/>
      <c r="AF47" s="25"/>
      <c r="AG47" s="41" t="s">
        <v>19</v>
      </c>
      <c r="AH47" s="63">
        <f>IF(ISBLANK(S47),"",VLOOKUP(S47,'[1]plan gier'!$X:$AN,12,FALSE))</f>
        <v>6</v>
      </c>
      <c r="AI47" s="64">
        <f>IF(ISBLANK(S47),"",VLOOKUP(S47,'[1]plan gier'!$X:$AN,13,FALSE))</f>
        <v>21</v>
      </c>
      <c r="AJ47" s="64">
        <f>IF(ISBLANK(S47),"",VLOOKUP(S47,'[1]plan gier'!$X:$AN,14,FALSE))</f>
        <v>4</v>
      </c>
      <c r="AK47" s="64">
        <f>IF(ISBLANK(S47),"",VLOOKUP(S47,'[1]plan gier'!$X:$AN,15,FALSE))</f>
        <v>21</v>
      </c>
      <c r="AL47" s="64">
        <f>IF(ISBLANK(S47),"",VLOOKUP(S47,'[1]plan gier'!$X:$AN,16,FALSE))</f>
        <v>0</v>
      </c>
      <c r="AM47" s="64">
        <f>IF(ISBLANK(S47),"",VLOOKUP(S47,'[1]plan gier'!$X:$AN,17,FALSE))</f>
        <v>0</v>
      </c>
      <c r="AN47" s="107">
        <f t="shared" si="6"/>
        <v>6</v>
      </c>
      <c r="AO47" s="64">
        <f t="shared" si="6"/>
        <v>21</v>
      </c>
      <c r="AP47" s="108">
        <f t="shared" si="6"/>
        <v>4</v>
      </c>
      <c r="AQ47" s="64">
        <f t="shared" si="6"/>
        <v>21</v>
      </c>
      <c r="AR47" s="108">
        <f t="shared" si="6"/>
        <v>0</v>
      </c>
      <c r="AS47" s="64">
        <f t="shared" si="6"/>
        <v>0</v>
      </c>
      <c r="AT47" s="102">
        <f>SUM(AN47:AS47)</f>
        <v>52</v>
      </c>
      <c r="AU47" s="103">
        <v>2</v>
      </c>
      <c r="AV47" s="63">
        <f>IF(AH48&lt;AI48,1,0)+IF(AJ48&lt;AK48,1,0)+IF(AL48&lt;AM48,1,0)</f>
        <v>0</v>
      </c>
      <c r="AW47" s="64">
        <f>AX46</f>
        <v>2</v>
      </c>
      <c r="AX47" s="109"/>
      <c r="AY47" s="110"/>
      <c r="AZ47" s="64">
        <f>IF(AH47&gt;AI47,1,0)+IF(AJ47&gt;AK47,1,0)+IF(AL47&gt;AM47,1,0)</f>
        <v>0</v>
      </c>
      <c r="BA47" s="65">
        <f>AX48</f>
        <v>2</v>
      </c>
      <c r="BD47" s="63">
        <f>AN47+AP47+AR47+AO48+AQ48+AS48</f>
        <v>11</v>
      </c>
      <c r="BE47" s="65">
        <f>AO47+AQ47+AS47+AN48+AP48+AR48</f>
        <v>84</v>
      </c>
      <c r="BF47" s="63">
        <f>AV47+AZ47</f>
        <v>0</v>
      </c>
      <c r="BG47" s="65">
        <f>AW47+BA47</f>
        <v>4</v>
      </c>
      <c r="BH47" s="63">
        <f>IF(AV47&gt;AW47,1,0)+IF(AZ47&gt;BA47,1,0)</f>
        <v>0</v>
      </c>
      <c r="BI47" s="69">
        <f>IF(AW47&gt;AV47,1,0)+IF(BA47&gt;AZ47,1,0)</f>
        <v>2</v>
      </c>
      <c r="BJ47" s="70">
        <f>IF(BH47+BI47=0,"",IF(BK47=MAX(BK46:BK48),1,IF(BK47=MIN(BK46:BK48),3,2)))</f>
        <v>3</v>
      </c>
      <c r="BK47" s="13">
        <f>IF(BH47+BI47&lt;&gt;0,BH47-BI47+(BF47-BG47)/100+(BD47-BE47)/10000,-2)</f>
        <v>-2.0473</v>
      </c>
    </row>
    <row r="48" spans="1:63" ht="11.25" customHeight="1" thickBot="1">
      <c r="A48" s="12">
        <f>S48</f>
        <v>77</v>
      </c>
      <c r="B48" s="2" t="str">
        <f>IF(N44="","",N44)</f>
        <v>W4322</v>
      </c>
      <c r="C48" s="2">
        <f>IF(N45="","",N45)</f>
      </c>
      <c r="D48" s="2" t="str">
        <f>IF(N47="","",N47)</f>
        <v>X0006</v>
      </c>
      <c r="E48" s="2">
        <f>IF(N48="","",N48)</f>
      </c>
      <c r="I48" s="2" t="str">
        <f>"3"&amp;O42&amp;N43</f>
        <v>34Singiel dziewcząt</v>
      </c>
      <c r="J48" s="30" t="str">
        <f>IF(AC49="","",IF(AC43=3,N44,IF(AC46=3,N47,IF(AC49=3,N50,""))))</f>
        <v>X0006</v>
      </c>
      <c r="K48" s="30">
        <f>IF(AC49="","",IF(AC43=3,N45,IF(AC46=3,N48,IF(AC49=3,N51,""))))</f>
        <v>0</v>
      </c>
      <c r="M48" s="38" t="str">
        <f>N43</f>
        <v>Singiel dziewcząt</v>
      </c>
      <c r="N48" s="34"/>
      <c r="O48" s="33"/>
      <c r="P48" s="33"/>
      <c r="Q48" s="40">
        <f>IF(AT48&gt;0,"",IF(A48=0,"",IF(VLOOKUP(A48,'[1]plan gier'!A:S,19,FALSE)="","",VLOOKUP(A48,'[1]plan gier'!A:S,19,FALSE))))</f>
      </c>
      <c r="R48" s="111" t="s">
        <v>22</v>
      </c>
      <c r="S48" s="89">
        <v>77</v>
      </c>
      <c r="T48" s="203"/>
      <c r="U48" s="206">
        <f>IF(N48&lt;&gt;"",CONCATENATE(VLOOKUP(N48,'[1]zawodnicy'!$A:$E,1,FALSE)," ",VLOOKUP(N48,'[1]zawodnicy'!$A:$E,2,FALSE)," ",VLOOKUP(N48,'[1]zawodnicy'!$A:$E,3,FALSE)," - ",VLOOKUP(N48,'[1]zawodnicy'!$A:$E,4,FALSE)),"")</f>
      </c>
      <c r="V48" s="207"/>
      <c r="W48" s="71">
        <f>IF(SUM(AR48:AS48)=0,"",AS48&amp;":"&amp;AR48)</f>
      </c>
      <c r="X48" s="86"/>
      <c r="Y48" s="72">
        <f>IF(SUM(AR47:AS47)=0,"",AR47&amp;":"&amp;AS47)</f>
      </c>
      <c r="Z48" s="203"/>
      <c r="AA48" s="204"/>
      <c r="AB48" s="204"/>
      <c r="AC48" s="205"/>
      <c r="AD48" s="2"/>
      <c r="AE48" s="25"/>
      <c r="AF48" s="25"/>
      <c r="AG48" s="111" t="s">
        <v>22</v>
      </c>
      <c r="AH48" s="82">
        <f>IF(ISBLANK(S48),"",VLOOKUP(S48,'[1]plan gier'!$X:$AN,12,FALSE))</f>
        <v>21</v>
      </c>
      <c r="AI48" s="79">
        <f>IF(ISBLANK(S48),"",VLOOKUP(S48,'[1]plan gier'!$X:$AN,13,FALSE))</f>
        <v>1</v>
      </c>
      <c r="AJ48" s="79">
        <f>IF(ISBLANK(S48),"",VLOOKUP(S48,'[1]plan gier'!$X:$AN,14,FALSE))</f>
        <v>21</v>
      </c>
      <c r="AK48" s="79">
        <f>IF(ISBLANK(S48),"",VLOOKUP(S48,'[1]plan gier'!$X:$AN,15,FALSE))</f>
        <v>0</v>
      </c>
      <c r="AL48" s="79">
        <f>IF(ISBLANK(S48),"",VLOOKUP(S48,'[1]plan gier'!$X:$AN,16,FALSE))</f>
        <v>0</v>
      </c>
      <c r="AM48" s="79">
        <f>IF(ISBLANK(S48),"",VLOOKUP(S48,'[1]plan gier'!$X:$AN,17,FALSE))</f>
        <v>0</v>
      </c>
      <c r="AN48" s="112">
        <f t="shared" si="6"/>
        <v>21</v>
      </c>
      <c r="AO48" s="79">
        <f t="shared" si="6"/>
        <v>1</v>
      </c>
      <c r="AP48" s="113">
        <f t="shared" si="6"/>
        <v>21</v>
      </c>
      <c r="AQ48" s="79">
        <f t="shared" si="6"/>
        <v>0</v>
      </c>
      <c r="AR48" s="113">
        <f t="shared" si="6"/>
        <v>0</v>
      </c>
      <c r="AS48" s="79">
        <f t="shared" si="6"/>
        <v>0</v>
      </c>
      <c r="AT48" s="102">
        <f>SUM(AN48:AS48)</f>
        <v>43</v>
      </c>
      <c r="AU48" s="103">
        <v>3</v>
      </c>
      <c r="AV48" s="82">
        <f>IF(AH46&lt;AI46,1,0)+IF(AJ46&lt;AK46,1,0)+IF(AL46&lt;AM46,1,0)</f>
        <v>0</v>
      </c>
      <c r="AW48" s="79">
        <f>AZ46</f>
        <v>2</v>
      </c>
      <c r="AX48" s="79">
        <f>IF(AH47&lt;AI47,1,0)+IF(AJ47&lt;AK47,1,0)+IF(AL47&lt;AM47,1,0)</f>
        <v>2</v>
      </c>
      <c r="AY48" s="79">
        <f>AZ47</f>
        <v>0</v>
      </c>
      <c r="AZ48" s="114"/>
      <c r="BA48" s="115"/>
      <c r="BD48" s="82">
        <f>AO46+AQ46+AS46+AO47+AQ47+AS47</f>
        <v>48</v>
      </c>
      <c r="BE48" s="84">
        <f>AN46+AP46+AR46+AN47+AP47+AR47</f>
        <v>52</v>
      </c>
      <c r="BF48" s="82">
        <f>AV48+AX48</f>
        <v>2</v>
      </c>
      <c r="BG48" s="84">
        <f>AW48+AY48</f>
        <v>2</v>
      </c>
      <c r="BH48" s="82">
        <f>IF(AV48&gt;AW48,1,0)+IF(AX48&gt;AY48,1,0)</f>
        <v>1</v>
      </c>
      <c r="BI48" s="83">
        <f>IF(AW48&gt;AV48,1,0)+IF(AY48&gt;AX48,1,0)</f>
        <v>1</v>
      </c>
      <c r="BJ48" s="85">
        <f>IF(BH48+BI48=0,"",IF(BK48=MAX(BK46:BK48),1,IF(BK48=MIN(BK46:BK48),3,2)))</f>
        <v>2</v>
      </c>
      <c r="BK48" s="13">
        <f>IF(BH48+BI48&lt;&gt;0,BH48-BI48+(BF48-BG48)/100+(BD48-BE48)/10000,-2)</f>
        <v>-0.0004</v>
      </c>
    </row>
    <row r="49" spans="1:59" ht="11.25" customHeight="1">
      <c r="A49" s="2"/>
      <c r="J49" s="33"/>
      <c r="K49" s="33"/>
      <c r="L49" s="33"/>
      <c r="O49" s="33"/>
      <c r="P49" s="33"/>
      <c r="Q49" s="2"/>
      <c r="R49" s="2"/>
      <c r="S49" s="2"/>
      <c r="T49" s="186">
        <v>3</v>
      </c>
      <c r="U49" s="189">
        <f>IF(AND(N50&lt;&gt;"",N51&lt;&gt;""),CONCATENATE(VLOOKUP(N50,'[1]zawodnicy'!$A:$E,1,FALSE)," ",VLOOKUP(N50,'[1]zawodnicy'!$A:$E,2,FALSE)," ",VLOOKUP(N50,'[1]zawodnicy'!$A:$E,3,FALSE)," - ",VLOOKUP(N50,'[1]zawodnicy'!$A:$E,4,FALSE)),"")</f>
      </c>
      <c r="V49" s="190"/>
      <c r="W49" s="43" t="str">
        <f>IF(SUM(AN46:AO46)=0,"",AO46&amp;":"&amp;AN46)</f>
        <v>4:21</v>
      </c>
      <c r="X49" s="45" t="str">
        <f>IF(SUM(AN47:AO47)=0,"",AO47&amp;":"&amp;AN47)</f>
        <v>21:6</v>
      </c>
      <c r="Y49" s="116"/>
      <c r="Z49" s="186" t="str">
        <f>IF(SUM(AV48:AY48)=0,"",BD48&amp;":"&amp;BE48)</f>
        <v>48:52</v>
      </c>
      <c r="AA49" s="191" t="str">
        <f>IF(SUM(AV48:AY48)=0,"",BF48&amp;":"&amp;BG48)</f>
        <v>2:2</v>
      </c>
      <c r="AB49" s="191" t="str">
        <f>IF(SUM(AV48:AY48)=0,"",BH48&amp;":"&amp;BI48)</f>
        <v>1:1</v>
      </c>
      <c r="AC49" s="194">
        <f>IF(SUM(BH46:BH48)&gt;0,BJ48,"")</f>
        <v>2</v>
      </c>
      <c r="AD49" s="2"/>
      <c r="AE49" s="25"/>
      <c r="AF49" s="25"/>
      <c r="BD49" s="12">
        <f>SUM(BD46:BD48)</f>
        <v>143</v>
      </c>
      <c r="BE49" s="12">
        <f>SUM(BE46:BE48)</f>
        <v>143</v>
      </c>
      <c r="BF49" s="12">
        <f>SUM(BF46:BF48)</f>
        <v>6</v>
      </c>
      <c r="BG49" s="12">
        <f>SUM(BG46:BG48)</f>
        <v>6</v>
      </c>
    </row>
    <row r="50" spans="1:63" ht="11.25" customHeight="1">
      <c r="A50" s="12"/>
      <c r="J50" s="12"/>
      <c r="K50" s="12"/>
      <c r="L50" s="12"/>
      <c r="N50" s="31" t="s">
        <v>32</v>
      </c>
      <c r="O50" s="32">
        <f>IF(O42&gt;0,(O42&amp;3)*1,"")</f>
        <v>43</v>
      </c>
      <c r="Q50" s="88"/>
      <c r="R50" s="88"/>
      <c r="S50" s="89"/>
      <c r="T50" s="187"/>
      <c r="U50" s="197" t="str">
        <f>IF(AND(N50&lt;&gt;"",N51=""),CONCATENATE(VLOOKUP(N50,'[1]zawodnicy'!$A:$E,1,FALSE)," ",VLOOKUP(N50,'[1]zawodnicy'!$A:$E,2,FALSE)," ",VLOOKUP(N50,'[1]zawodnicy'!$A:$E,3,FALSE)," - ",VLOOKUP(N50,'[1]zawodnicy'!$A:$E,4,FALSE)),"")</f>
        <v>R5568 Oliwia RYBIŃSKA - UKSB Volant Mielec</v>
      </c>
      <c r="V50" s="198"/>
      <c r="W50" s="60" t="str">
        <f>IF(SUM(AP46:AQ46)=0,"",AQ46&amp;":"&amp;AP46)</f>
        <v>2:21</v>
      </c>
      <c r="X50" s="28" t="str">
        <f>IF(SUM(AP47:AQ47)=0,"",AQ47&amp;":"&amp;AP47)</f>
        <v>21:4</v>
      </c>
      <c r="Y50" s="117"/>
      <c r="Z50" s="187"/>
      <c r="AA50" s="192"/>
      <c r="AB50" s="192"/>
      <c r="AC50" s="195"/>
      <c r="AD50" s="2"/>
      <c r="AE50" s="25"/>
      <c r="AF50" s="25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1.25" customHeight="1" thickBot="1">
      <c r="A51" s="2"/>
      <c r="J51" s="33"/>
      <c r="K51" s="33"/>
      <c r="L51" s="33"/>
      <c r="N51" s="34"/>
      <c r="O51" s="33"/>
      <c r="P51" s="33"/>
      <c r="Q51" s="2"/>
      <c r="R51" s="2"/>
      <c r="S51" s="2"/>
      <c r="T51" s="188"/>
      <c r="U51" s="199">
        <f>IF(N51&lt;&gt;"",CONCATENATE(VLOOKUP(N51,'[1]zawodnicy'!$A:$E,1,FALSE)," ",VLOOKUP(N51,'[1]zawodnicy'!$A:$E,2,FALSE)," ",VLOOKUP(N51,'[1]zawodnicy'!$A:$E,3,FALSE)," - ",VLOOKUP(N51,'[1]zawodnicy'!$A:$E,4,FALSE)),"")</f>
      </c>
      <c r="V51" s="200"/>
      <c r="W51" s="91">
        <f>IF(SUM(AR46:AS46)=0,"",AS46&amp;":"&amp;AR46)</f>
      </c>
      <c r="X51" s="92">
        <f>IF(SUM(AR47:AS47)=0,"",AS47&amp;":"&amp;AR47)</f>
      </c>
      <c r="Y51" s="93"/>
      <c r="Z51" s="188"/>
      <c r="AA51" s="193"/>
      <c r="AB51" s="193"/>
      <c r="AC51" s="196"/>
      <c r="AD51" s="30"/>
      <c r="AE51" s="25"/>
      <c r="AF51" s="2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0:63" ht="12" customHeight="1" thickBot="1">
      <c r="J52" s="3"/>
      <c r="K52" s="3"/>
      <c r="L52" s="3"/>
      <c r="N52" s="4"/>
      <c r="O52" s="3"/>
      <c r="P52" s="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7"/>
    </row>
    <row r="53" spans="14:32" ht="11.25" customHeight="1" thickBot="1">
      <c r="N53" s="8"/>
      <c r="O53" s="15">
        <v>5</v>
      </c>
      <c r="Q53" s="214" t="str">
        <f>"Grupa "&amp;O53&amp;"."</f>
        <v>Grupa 5.</v>
      </c>
      <c r="R53" s="214"/>
      <c r="S53" s="215"/>
      <c r="T53" s="17" t="s">
        <v>1</v>
      </c>
      <c r="U53" s="216" t="s">
        <v>2</v>
      </c>
      <c r="V53" s="217"/>
      <c r="W53" s="17">
        <v>1</v>
      </c>
      <c r="X53" s="19">
        <v>2</v>
      </c>
      <c r="Y53" s="94">
        <v>3</v>
      </c>
      <c r="Z53" s="95" t="s">
        <v>3</v>
      </c>
      <c r="AA53" s="23" t="s">
        <v>4</v>
      </c>
      <c r="AB53" s="23" t="s">
        <v>5</v>
      </c>
      <c r="AC53" s="96" t="s">
        <v>6</v>
      </c>
      <c r="AD53" s="2"/>
      <c r="AE53" s="25"/>
      <c r="AF53" s="25"/>
    </row>
    <row r="54" spans="10:45" ht="11.25" customHeight="1">
      <c r="J54" s="33"/>
      <c r="K54" s="33"/>
      <c r="L54" s="33"/>
      <c r="N54" s="26" t="s">
        <v>0</v>
      </c>
      <c r="Q54" s="218" t="s">
        <v>9</v>
      </c>
      <c r="R54" s="218"/>
      <c r="S54" s="219" t="s">
        <v>10</v>
      </c>
      <c r="T54" s="210">
        <v>1</v>
      </c>
      <c r="U54" s="220">
        <f>IF(AND(N55&lt;&gt;"",N56&lt;&gt;""),CONCATENATE(VLOOKUP(N55,'[1]zawodnicy'!$A:$E,1,FALSE)," ",VLOOKUP(N55,'[1]zawodnicy'!$A:$E,2,FALSE)," ",VLOOKUP(N55,'[1]zawodnicy'!$A:$E,3,FALSE)," - ",VLOOKUP(N55,'[1]zawodnicy'!$A:$E,4,FALSE)),"")</f>
      </c>
      <c r="V54" s="221"/>
      <c r="W54" s="97"/>
      <c r="X54" s="98" t="str">
        <f>IF(SUM(AN59:AO59)=0,"",AN59&amp;":"&amp;AO59)</f>
        <v>21:9</v>
      </c>
      <c r="Y54" s="99" t="str">
        <f>IF(SUM(AN57:AO57)=0,"",AN57&amp;":"&amp;AO57)</f>
        <v>21:14</v>
      </c>
      <c r="Z54" s="210" t="str">
        <f>IF(SUM(AX57:BA57)=0,"",BD57&amp;":"&amp;BE57)</f>
        <v>84:41</v>
      </c>
      <c r="AA54" s="211" t="str">
        <f>IF(SUM(AX57:BA57)=0,"",BF57&amp;":"&amp;BG57)</f>
        <v>4:0</v>
      </c>
      <c r="AB54" s="211" t="str">
        <f>IF(SUM(AX57:BA57)=0,"",BH57&amp;":"&amp;BI57)</f>
        <v>2:0</v>
      </c>
      <c r="AC54" s="212">
        <f>IF(SUM(BH57:BH59)&gt;0,BJ57,"")</f>
        <v>1</v>
      </c>
      <c r="AD54" s="2"/>
      <c r="AE54" s="25"/>
      <c r="AF54" s="25"/>
      <c r="AG54" s="39"/>
      <c r="AH54" s="213" t="s">
        <v>7</v>
      </c>
      <c r="AI54" s="213"/>
      <c r="AJ54" s="213"/>
      <c r="AK54" s="213"/>
      <c r="AL54" s="213"/>
      <c r="AM54" s="213"/>
      <c r="AN54" s="213" t="s">
        <v>8</v>
      </c>
      <c r="AO54" s="213"/>
      <c r="AP54" s="213"/>
      <c r="AQ54" s="213"/>
      <c r="AR54" s="213"/>
      <c r="AS54" s="213"/>
    </row>
    <row r="55" spans="9:59" ht="11.25" customHeight="1" thickBot="1">
      <c r="I55" s="2" t="str">
        <f>"1"&amp;O53&amp;N54</f>
        <v>15Singiel dziewcząt</v>
      </c>
      <c r="J55" s="30" t="str">
        <f>IF(AC54="","",IF(AC54=1,N55,IF(AC57=1,N58,IF(AC60=1,N61,""))))</f>
        <v>M5644</v>
      </c>
      <c r="K55" s="30">
        <f>IF(AC54="","",IF(AC54=1,N56,IF(AC57=1,N59,IF(AC60=1,N62,""))))</f>
        <v>0</v>
      </c>
      <c r="L55" s="30"/>
      <c r="N55" s="31" t="s">
        <v>33</v>
      </c>
      <c r="O55" s="32">
        <f>IF(O53&gt;0,(O53&amp;1)*1,"")</f>
        <v>51</v>
      </c>
      <c r="Q55" s="218"/>
      <c r="R55" s="218"/>
      <c r="S55" s="219"/>
      <c r="T55" s="187"/>
      <c r="U55" s="197" t="str">
        <f>IF(AND(N55&lt;&gt;"",N56=""),CONCATENATE(VLOOKUP(N55,'[1]zawodnicy'!$A:$E,1,FALSE)," ",VLOOKUP(N55,'[1]zawodnicy'!$A:$E,2,FALSE)," ",VLOOKUP(N55,'[1]zawodnicy'!$A:$E,3,FALSE)," - ",VLOOKUP(N55,'[1]zawodnicy'!$A:$E,4,FALSE)),"")</f>
        <v>M5644 Patrycja MARCHUT - UKS Sokół Ropczyce</v>
      </c>
      <c r="V55" s="198"/>
      <c r="W55" s="27"/>
      <c r="X55" s="28" t="str">
        <f>IF(SUM(AP59:AQ59)=0,"",AP59&amp;":"&amp;AQ59)</f>
        <v>21:7</v>
      </c>
      <c r="Y55" s="62" t="str">
        <f>IF(SUM(AP57:AQ57)=0,"",AP57&amp;":"&amp;AQ57)</f>
        <v>21:11</v>
      </c>
      <c r="Z55" s="187"/>
      <c r="AA55" s="192"/>
      <c r="AB55" s="192"/>
      <c r="AC55" s="195"/>
      <c r="AD55" s="2"/>
      <c r="AE55" s="25"/>
      <c r="AF55" s="25"/>
      <c r="AG55" s="39"/>
      <c r="BD55" s="12">
        <f>SUM(BD57:BD59)</f>
        <v>183</v>
      </c>
      <c r="BE55" s="12">
        <f>SUM(BE57:BE59)</f>
        <v>183</v>
      </c>
      <c r="BF55" s="12">
        <f>SUM(BF57:BF59)</f>
        <v>6</v>
      </c>
      <c r="BG55" s="12">
        <f>SUM(BG57:BG59)</f>
        <v>6</v>
      </c>
    </row>
    <row r="56" spans="10:63" ht="11.25" customHeight="1" thickBot="1">
      <c r="J56" s="30"/>
      <c r="K56" s="33"/>
      <c r="L56" s="33"/>
      <c r="N56" s="34"/>
      <c r="O56" s="33"/>
      <c r="P56" s="33"/>
      <c r="Q56" s="218"/>
      <c r="R56" s="218"/>
      <c r="S56" s="219"/>
      <c r="T56" s="203"/>
      <c r="U56" s="206">
        <f>IF(N56&lt;&gt;"",CONCATENATE(VLOOKUP(N56,'[1]zawodnicy'!$A:$E,1,FALSE)," ",VLOOKUP(N56,'[1]zawodnicy'!$A:$E,2,FALSE)," ",VLOOKUP(N56,'[1]zawodnicy'!$A:$E,3,FALSE)," - ",VLOOKUP(N56,'[1]zawodnicy'!$A:$E,4,FALSE)),"")</f>
      </c>
      <c r="V56" s="207"/>
      <c r="W56" s="27"/>
      <c r="X56" s="35">
        <f>IF(SUM(AR59:AS59)=0,"",AR59&amp;":"&amp;AS59)</f>
      </c>
      <c r="Y56" s="72">
        <f>IF(SUM(AR57:AS57)=0,"",AR57&amp;":"&amp;AS57)</f>
      </c>
      <c r="Z56" s="203"/>
      <c r="AA56" s="204"/>
      <c r="AB56" s="204"/>
      <c r="AC56" s="205"/>
      <c r="AD56" s="2"/>
      <c r="AE56" s="25"/>
      <c r="AF56" s="25"/>
      <c r="AG56" s="39"/>
      <c r="AH56" s="201" t="s">
        <v>12</v>
      </c>
      <c r="AI56" s="209"/>
      <c r="AJ56" s="208" t="s">
        <v>13</v>
      </c>
      <c r="AK56" s="209"/>
      <c r="AL56" s="208" t="s">
        <v>14</v>
      </c>
      <c r="AM56" s="202"/>
      <c r="AN56" s="201" t="s">
        <v>12</v>
      </c>
      <c r="AO56" s="209"/>
      <c r="AP56" s="208" t="s">
        <v>13</v>
      </c>
      <c r="AQ56" s="209"/>
      <c r="AR56" s="208" t="s">
        <v>14</v>
      </c>
      <c r="AS56" s="209"/>
      <c r="AT56" s="25"/>
      <c r="AU56" s="25"/>
      <c r="AV56" s="201">
        <v>1</v>
      </c>
      <c r="AW56" s="209"/>
      <c r="AX56" s="208">
        <v>2</v>
      </c>
      <c r="AY56" s="209"/>
      <c r="AZ56" s="208">
        <v>3</v>
      </c>
      <c r="BA56" s="202"/>
      <c r="BD56" s="201" t="s">
        <v>3</v>
      </c>
      <c r="BE56" s="202"/>
      <c r="BF56" s="201" t="s">
        <v>4</v>
      </c>
      <c r="BG56" s="202"/>
      <c r="BH56" s="201" t="s">
        <v>5</v>
      </c>
      <c r="BI56" s="202"/>
      <c r="BJ56" s="37" t="s">
        <v>6</v>
      </c>
      <c r="BK56" s="13">
        <f>SUM(BK57:BK59)</f>
        <v>3.211406834902064E-16</v>
      </c>
    </row>
    <row r="57" spans="1:63" ht="11.25" customHeight="1">
      <c r="A57" s="12">
        <f>S57</f>
        <v>38</v>
      </c>
      <c r="B57" s="2" t="str">
        <f>IF(N55="","",N55)</f>
        <v>M5644</v>
      </c>
      <c r="C57" s="2">
        <f>IF(N56="","",N56)</f>
      </c>
      <c r="D57" s="2" t="str">
        <f>IF(N61="","",N61)</f>
        <v>C5328</v>
      </c>
      <c r="E57" s="2">
        <f>IF(N62="","",N62)</f>
      </c>
      <c r="I57" s="2" t="str">
        <f>"2"&amp;O53&amp;N54</f>
        <v>25Singiel dziewcząt</v>
      </c>
      <c r="J57" s="30" t="str">
        <f>IF(AC57="","",IF(AC54=2,N55,IF(AC57=2,N58,IF(AC60=2,N61,""))))</f>
        <v>C5328</v>
      </c>
      <c r="K57" s="30">
        <f>IF(AC57="","",IF(AC54=2,N56,IF(AC57=2,N59,IF(AC60=2,N62,""))))</f>
        <v>0</v>
      </c>
      <c r="M57" s="38" t="str">
        <f>N54</f>
        <v>Singiel dziewcząt</v>
      </c>
      <c r="O57" s="33"/>
      <c r="P57" s="33"/>
      <c r="Q57" s="40">
        <f>IF(AT57&gt;0,"",IF(A57=0,"",IF(VLOOKUP(A57,'[1]plan gier'!A:S,19,FALSE)="","",VLOOKUP(A57,'[1]plan gier'!A:S,19,FALSE))))</f>
      </c>
      <c r="R57" s="41" t="s">
        <v>15</v>
      </c>
      <c r="S57" s="89">
        <v>38</v>
      </c>
      <c r="T57" s="186">
        <v>2</v>
      </c>
      <c r="U57" s="189">
        <f>IF(AND(N58&lt;&gt;"",N59&lt;&gt;""),CONCATENATE(VLOOKUP(N58,'[1]zawodnicy'!$A:$E,1,FALSE)," ",VLOOKUP(N58,'[1]zawodnicy'!$A:$E,2,FALSE)," ",VLOOKUP(N58,'[1]zawodnicy'!$A:$E,3,FALSE)," - ",VLOOKUP(N58,'[1]zawodnicy'!$A:$E,4,FALSE)),"")</f>
      </c>
      <c r="V57" s="190"/>
      <c r="W57" s="43" t="str">
        <f>IF(SUM(AN59:AO59)=0,"",AO59&amp;":"&amp;AN59)</f>
        <v>9:21</v>
      </c>
      <c r="X57" s="76"/>
      <c r="Y57" s="46" t="str">
        <f>IF(SUM(AN58:AO58)=0,"",AN58&amp;":"&amp;AO58)</f>
        <v>6:21</v>
      </c>
      <c r="Z57" s="186" t="str">
        <f>IF(SUM(AV58:AW58,AZ58:BA58)=0,"",BD58&amp;":"&amp;BE58)</f>
        <v>32:84</v>
      </c>
      <c r="AA57" s="191" t="str">
        <f>IF(SUM(AV58:AW58,AZ58:BA58)=0,"",BF58&amp;":"&amp;BG58)</f>
        <v>0:4</v>
      </c>
      <c r="AB57" s="191" t="str">
        <f>IF(SUM(AV58:AW58,AZ58:BA58)=0,"",BH58&amp;":"&amp;BI58)</f>
        <v>0:2</v>
      </c>
      <c r="AC57" s="194">
        <f>IF(SUM(BH57:BH59)&gt;0,BJ58,"")</f>
        <v>3</v>
      </c>
      <c r="AD57" s="2"/>
      <c r="AE57" s="25"/>
      <c r="AF57" s="25"/>
      <c r="AG57" s="41" t="s">
        <v>15</v>
      </c>
      <c r="AH57" s="49">
        <f>IF(ISBLANK(S57),"",VLOOKUP(S57,'[1]plan gier'!$X:$AN,12,FALSE))</f>
        <v>21</v>
      </c>
      <c r="AI57" s="50">
        <f>IF(ISBLANK(S57),"",VLOOKUP(S57,'[1]plan gier'!$X:$AN,13,FALSE))</f>
        <v>14</v>
      </c>
      <c r="AJ57" s="50">
        <f>IF(ISBLANK(S57),"",VLOOKUP(S57,'[1]plan gier'!$X:$AN,14,FALSE))</f>
        <v>21</v>
      </c>
      <c r="AK57" s="50">
        <f>IF(ISBLANK(S57),"",VLOOKUP(S57,'[1]plan gier'!$X:$AN,15,FALSE))</f>
        <v>11</v>
      </c>
      <c r="AL57" s="50">
        <f>IF(ISBLANK(S57),"",VLOOKUP(S57,'[1]plan gier'!$X:$AN,16,FALSE))</f>
        <v>0</v>
      </c>
      <c r="AM57" s="50">
        <f>IF(ISBLANK(S57),"",VLOOKUP(S57,'[1]plan gier'!$X:$AN,17,FALSE))</f>
        <v>0</v>
      </c>
      <c r="AN57" s="100">
        <f aca="true" t="shared" si="7" ref="AN57:AS59">IF(AH57="",0,AH57)</f>
        <v>21</v>
      </c>
      <c r="AO57" s="48">
        <f t="shared" si="7"/>
        <v>14</v>
      </c>
      <c r="AP57" s="101">
        <f t="shared" si="7"/>
        <v>21</v>
      </c>
      <c r="AQ57" s="48">
        <f t="shared" si="7"/>
        <v>11</v>
      </c>
      <c r="AR57" s="101">
        <f t="shared" si="7"/>
        <v>0</v>
      </c>
      <c r="AS57" s="48">
        <f t="shared" si="7"/>
        <v>0</v>
      </c>
      <c r="AT57" s="102">
        <f>SUM(AN57:AS57)</f>
        <v>67</v>
      </c>
      <c r="AU57" s="103">
        <v>1</v>
      </c>
      <c r="AV57" s="104"/>
      <c r="AW57" s="105"/>
      <c r="AX57" s="50">
        <f>IF(AH59&gt;AI59,1,0)+IF(AJ59&gt;AK59,1,0)+IF(AL59&gt;AM59,1,0)</f>
        <v>2</v>
      </c>
      <c r="AY57" s="50">
        <f>AV58</f>
        <v>0</v>
      </c>
      <c r="AZ57" s="50">
        <f>IF(AH57&gt;AI57,1,0)+IF(AJ57&gt;AK57,1,0)+IF(AL57&gt;AM57,1,0)</f>
        <v>2</v>
      </c>
      <c r="BA57" s="51">
        <f>AV59</f>
        <v>0</v>
      </c>
      <c r="BD57" s="49">
        <f>AN57+AP57+AR57+AN59+AP59+AR59</f>
        <v>84</v>
      </c>
      <c r="BE57" s="51">
        <f>AO57+AQ57+AS57+AO59+AQ59+AS59</f>
        <v>41</v>
      </c>
      <c r="BF57" s="49">
        <f>AX57+AZ57</f>
        <v>4</v>
      </c>
      <c r="BG57" s="51">
        <f>AY57+BA57</f>
        <v>0</v>
      </c>
      <c r="BH57" s="49">
        <f>IF(AX57&gt;AY57,1,0)+IF(AZ57&gt;BA57,1,0)</f>
        <v>2</v>
      </c>
      <c r="BI57" s="55">
        <f>IF(AY57&gt;AX57,1,0)+IF(BA57&gt;AZ57,1,0)</f>
        <v>0</v>
      </c>
      <c r="BJ57" s="106">
        <f>IF(BH57+BI57=0,"",IF(BK57=MAX(BK57:BK59),1,IF(BK57=MIN(BK57:BK59),3,2)))</f>
        <v>1</v>
      </c>
      <c r="BK57" s="13">
        <f>IF(BH57+BI57&lt;&gt;0,BH57-BI57+(BF57-BG57)/100+(BD57-BE57)/10000,-2)</f>
        <v>2.0443000000000002</v>
      </c>
    </row>
    <row r="58" spans="1:63" ht="11.25" customHeight="1">
      <c r="A58" s="12">
        <f>S58</f>
        <v>58</v>
      </c>
      <c r="B58" s="2" t="str">
        <f>IF(N58="","",N58)</f>
        <v>X0005</v>
      </c>
      <c r="C58" s="2">
        <f>IF(N59="","",N59)</f>
      </c>
      <c r="D58" s="2" t="str">
        <f>IF(N61="","",N61)</f>
        <v>C5328</v>
      </c>
      <c r="E58" s="2">
        <f>IF(N62="","",N62)</f>
      </c>
      <c r="J58" s="30"/>
      <c r="K58" s="12"/>
      <c r="M58" s="38" t="str">
        <f>N54</f>
        <v>Singiel dziewcząt</v>
      </c>
      <c r="N58" s="31" t="s">
        <v>34</v>
      </c>
      <c r="O58" s="32">
        <f>IF(O53&gt;0,(O53&amp;2)*1,"")</f>
        <v>52</v>
      </c>
      <c r="Q58" s="40">
        <f>IF(AT58&gt;0,"",IF(A58=0,"",IF(VLOOKUP(A58,'[1]plan gier'!A:S,19,FALSE)="","",VLOOKUP(A58,'[1]plan gier'!A:S,19,FALSE))))</f>
      </c>
      <c r="R58" s="41" t="s">
        <v>19</v>
      </c>
      <c r="S58" s="89">
        <v>58</v>
      </c>
      <c r="T58" s="187"/>
      <c r="U58" s="197" t="str">
        <f>IF(AND(N58&lt;&gt;"",N59=""),CONCATENATE(VLOOKUP(N58,'[1]zawodnicy'!$A:$E,1,FALSE)," ",VLOOKUP(N58,'[1]zawodnicy'!$A:$E,2,FALSE)," ",VLOOKUP(N58,'[1]zawodnicy'!$A:$E,3,FALSE)," - ",VLOOKUP(N58,'[1]zawodnicy'!$A:$E,4,FALSE)),"")</f>
        <v>X0005 Kamila DZIMIRA - UMKS Dubiecko</v>
      </c>
      <c r="V58" s="198"/>
      <c r="W58" s="60" t="str">
        <f>IF(SUM(AP59:AQ59)=0,"",AQ59&amp;":"&amp;AP59)</f>
        <v>7:21</v>
      </c>
      <c r="X58" s="86"/>
      <c r="Y58" s="62" t="str">
        <f>IF(SUM(AP58:AQ58)=0,"",AP58&amp;":"&amp;AQ58)</f>
        <v>10:21</v>
      </c>
      <c r="Z58" s="187"/>
      <c r="AA58" s="192"/>
      <c r="AB58" s="192"/>
      <c r="AC58" s="195"/>
      <c r="AD58" s="2"/>
      <c r="AE58" s="25"/>
      <c r="AF58" s="25"/>
      <c r="AG58" s="41" t="s">
        <v>19</v>
      </c>
      <c r="AH58" s="63">
        <f>IF(ISBLANK(S58),"",VLOOKUP(S58,'[1]plan gier'!$X:$AN,12,FALSE))</f>
        <v>6</v>
      </c>
      <c r="AI58" s="64">
        <f>IF(ISBLANK(S58),"",VLOOKUP(S58,'[1]plan gier'!$X:$AN,13,FALSE))</f>
        <v>21</v>
      </c>
      <c r="AJ58" s="64">
        <f>IF(ISBLANK(S58),"",VLOOKUP(S58,'[1]plan gier'!$X:$AN,14,FALSE))</f>
        <v>10</v>
      </c>
      <c r="AK58" s="64">
        <f>IF(ISBLANK(S58),"",VLOOKUP(S58,'[1]plan gier'!$X:$AN,15,FALSE))</f>
        <v>21</v>
      </c>
      <c r="AL58" s="64">
        <f>IF(ISBLANK(S58),"",VLOOKUP(S58,'[1]plan gier'!$X:$AN,16,FALSE))</f>
        <v>0</v>
      </c>
      <c r="AM58" s="64">
        <f>IF(ISBLANK(S58),"",VLOOKUP(S58,'[1]plan gier'!$X:$AN,17,FALSE))</f>
        <v>0</v>
      </c>
      <c r="AN58" s="107">
        <f t="shared" si="7"/>
        <v>6</v>
      </c>
      <c r="AO58" s="64">
        <f t="shared" si="7"/>
        <v>21</v>
      </c>
      <c r="AP58" s="108">
        <f t="shared" si="7"/>
        <v>10</v>
      </c>
      <c r="AQ58" s="64">
        <f t="shared" si="7"/>
        <v>21</v>
      </c>
      <c r="AR58" s="108">
        <f t="shared" si="7"/>
        <v>0</v>
      </c>
      <c r="AS58" s="64">
        <f t="shared" si="7"/>
        <v>0</v>
      </c>
      <c r="AT58" s="102">
        <f>SUM(AN58:AS58)</f>
        <v>58</v>
      </c>
      <c r="AU58" s="103">
        <v>2</v>
      </c>
      <c r="AV58" s="63">
        <f>IF(AH59&lt;AI59,1,0)+IF(AJ59&lt;AK59,1,0)+IF(AL59&lt;AM59,1,0)</f>
        <v>0</v>
      </c>
      <c r="AW58" s="64">
        <f>AX57</f>
        <v>2</v>
      </c>
      <c r="AX58" s="109"/>
      <c r="AY58" s="110"/>
      <c r="AZ58" s="64">
        <f>IF(AH58&gt;AI58,1,0)+IF(AJ58&gt;AK58,1,0)+IF(AL58&gt;AM58,1,0)</f>
        <v>0</v>
      </c>
      <c r="BA58" s="65">
        <f>AX59</f>
        <v>2</v>
      </c>
      <c r="BD58" s="63">
        <f>AN58+AP58+AR58+AO59+AQ59+AS59</f>
        <v>32</v>
      </c>
      <c r="BE58" s="65">
        <f>AO58+AQ58+AS58+AN59+AP59+AR59</f>
        <v>84</v>
      </c>
      <c r="BF58" s="63">
        <f>AV58+AZ58</f>
        <v>0</v>
      </c>
      <c r="BG58" s="65">
        <f>AW58+BA58</f>
        <v>4</v>
      </c>
      <c r="BH58" s="63">
        <f>IF(AV58&gt;AW58,1,0)+IF(AZ58&gt;BA58,1,0)</f>
        <v>0</v>
      </c>
      <c r="BI58" s="69">
        <f>IF(AW58&gt;AV58,1,0)+IF(BA58&gt;AZ58,1,0)</f>
        <v>2</v>
      </c>
      <c r="BJ58" s="70">
        <f>IF(BH58+BI58=0,"",IF(BK58=MAX(BK57:BK59),1,IF(BK58=MIN(BK57:BK59),3,2)))</f>
        <v>3</v>
      </c>
      <c r="BK58" s="13">
        <f>IF(BH58+BI58&lt;&gt;0,BH58-BI58+(BF58-BG58)/100+(BD58-BE58)/10000,-2)</f>
        <v>-2.0452</v>
      </c>
    </row>
    <row r="59" spans="1:63" ht="11.25" customHeight="1" thickBot="1">
      <c r="A59" s="12">
        <f>S59</f>
        <v>78</v>
      </c>
      <c r="B59" s="2" t="str">
        <f>IF(N55="","",N55)</f>
        <v>M5644</v>
      </c>
      <c r="C59" s="2">
        <f>IF(N56="","",N56)</f>
      </c>
      <c r="D59" s="2" t="str">
        <f>IF(N58="","",N58)</f>
        <v>X0005</v>
      </c>
      <c r="E59" s="2">
        <f>IF(N59="","",N59)</f>
      </c>
      <c r="I59" s="2" t="str">
        <f>"3"&amp;O53&amp;N54</f>
        <v>35Singiel dziewcząt</v>
      </c>
      <c r="J59" s="30" t="str">
        <f>IF(AC60="","",IF(AC54=3,N55,IF(AC57=3,N58,IF(AC60=3,N61,""))))</f>
        <v>X0005</v>
      </c>
      <c r="K59" s="30">
        <f>IF(AC60="","",IF(AC54=3,N56,IF(AC57=3,N59,IF(AC60=3,N62,""))))</f>
        <v>0</v>
      </c>
      <c r="M59" s="38" t="str">
        <f>N54</f>
        <v>Singiel dziewcząt</v>
      </c>
      <c r="N59" s="34"/>
      <c r="O59" s="33"/>
      <c r="P59" s="33"/>
      <c r="Q59" s="40">
        <f>IF(AT59&gt;0,"",IF(A59=0,"",IF(VLOOKUP(A59,'[1]plan gier'!A:S,19,FALSE)="","",VLOOKUP(A59,'[1]plan gier'!A:S,19,FALSE))))</f>
      </c>
      <c r="R59" s="111" t="s">
        <v>22</v>
      </c>
      <c r="S59" s="89">
        <v>78</v>
      </c>
      <c r="T59" s="203"/>
      <c r="U59" s="206">
        <f>IF(N59&lt;&gt;"",CONCATENATE(VLOOKUP(N59,'[1]zawodnicy'!$A:$E,1,FALSE)," ",VLOOKUP(N59,'[1]zawodnicy'!$A:$E,2,FALSE)," ",VLOOKUP(N59,'[1]zawodnicy'!$A:$E,3,FALSE)," - ",VLOOKUP(N59,'[1]zawodnicy'!$A:$E,4,FALSE)),"")</f>
      </c>
      <c r="V59" s="207"/>
      <c r="W59" s="71">
        <f>IF(SUM(AR59:AS59)=0,"",AS59&amp;":"&amp;AR59)</f>
      </c>
      <c r="X59" s="86"/>
      <c r="Y59" s="72">
        <f>IF(SUM(AR58:AS58)=0,"",AR58&amp;":"&amp;AS58)</f>
      </c>
      <c r="Z59" s="203"/>
      <c r="AA59" s="204"/>
      <c r="AB59" s="204"/>
      <c r="AC59" s="205"/>
      <c r="AD59" s="2"/>
      <c r="AE59" s="25"/>
      <c r="AF59" s="25"/>
      <c r="AG59" s="111" t="s">
        <v>22</v>
      </c>
      <c r="AH59" s="82">
        <f>IF(ISBLANK(S59),"",VLOOKUP(S59,'[1]plan gier'!$X:$AN,12,FALSE))</f>
        <v>21</v>
      </c>
      <c r="AI59" s="79">
        <f>IF(ISBLANK(S59),"",VLOOKUP(S59,'[1]plan gier'!$X:$AN,13,FALSE))</f>
        <v>9</v>
      </c>
      <c r="AJ59" s="79">
        <f>IF(ISBLANK(S59),"",VLOOKUP(S59,'[1]plan gier'!$X:$AN,14,FALSE))</f>
        <v>21</v>
      </c>
      <c r="AK59" s="79">
        <f>IF(ISBLANK(S59),"",VLOOKUP(S59,'[1]plan gier'!$X:$AN,15,FALSE))</f>
        <v>7</v>
      </c>
      <c r="AL59" s="79">
        <f>IF(ISBLANK(S59),"",VLOOKUP(S59,'[1]plan gier'!$X:$AN,16,FALSE))</f>
        <v>0</v>
      </c>
      <c r="AM59" s="79">
        <f>IF(ISBLANK(S59),"",VLOOKUP(S59,'[1]plan gier'!$X:$AN,17,FALSE))</f>
        <v>0</v>
      </c>
      <c r="AN59" s="112">
        <f t="shared" si="7"/>
        <v>21</v>
      </c>
      <c r="AO59" s="79">
        <f t="shared" si="7"/>
        <v>9</v>
      </c>
      <c r="AP59" s="113">
        <f t="shared" si="7"/>
        <v>21</v>
      </c>
      <c r="AQ59" s="79">
        <f t="shared" si="7"/>
        <v>7</v>
      </c>
      <c r="AR59" s="113">
        <f t="shared" si="7"/>
        <v>0</v>
      </c>
      <c r="AS59" s="79">
        <f t="shared" si="7"/>
        <v>0</v>
      </c>
      <c r="AT59" s="102">
        <f>SUM(AN59:AS59)</f>
        <v>58</v>
      </c>
      <c r="AU59" s="103">
        <v>3</v>
      </c>
      <c r="AV59" s="82">
        <f>IF(AH57&lt;AI57,1,0)+IF(AJ57&lt;AK57,1,0)+IF(AL57&lt;AM57,1,0)</f>
        <v>0</v>
      </c>
      <c r="AW59" s="79">
        <f>AZ57</f>
        <v>2</v>
      </c>
      <c r="AX59" s="79">
        <f>IF(AH58&lt;AI58,1,0)+IF(AJ58&lt;AK58,1,0)+IF(AL58&lt;AM58,1,0)</f>
        <v>2</v>
      </c>
      <c r="AY59" s="79">
        <f>AZ58</f>
        <v>0</v>
      </c>
      <c r="AZ59" s="114"/>
      <c r="BA59" s="115"/>
      <c r="BD59" s="82">
        <f>AO57+AQ57+AS57+AO58+AQ58+AS58</f>
        <v>67</v>
      </c>
      <c r="BE59" s="84">
        <f>AN57+AP57+AR57+AN58+AP58+AR58</f>
        <v>58</v>
      </c>
      <c r="BF59" s="82">
        <f>AV59+AX59</f>
        <v>2</v>
      </c>
      <c r="BG59" s="84">
        <f>AW59+AY59</f>
        <v>2</v>
      </c>
      <c r="BH59" s="82">
        <f>IF(AV59&gt;AW59,1,0)+IF(AX59&gt;AY59,1,0)</f>
        <v>1</v>
      </c>
      <c r="BI59" s="83">
        <f>IF(AW59&gt;AV59,1,0)+IF(AY59&gt;AX59,1,0)</f>
        <v>1</v>
      </c>
      <c r="BJ59" s="85">
        <f>IF(BH59+BI59=0,"",IF(BK59=MAX(BK57:BK59),1,IF(BK59=MIN(BK57:BK59),3,2)))</f>
        <v>2</v>
      </c>
      <c r="BK59" s="13">
        <f>IF(BH59+BI59&lt;&gt;0,BH59-BI59+(BF59-BG59)/100+(BD59-BE59)/10000,-2)</f>
        <v>0.0009</v>
      </c>
    </row>
    <row r="60" spans="1:59" ht="11.25" customHeight="1">
      <c r="A60" s="2"/>
      <c r="J60" s="33"/>
      <c r="K60" s="33"/>
      <c r="L60" s="33"/>
      <c r="O60" s="33"/>
      <c r="P60" s="33"/>
      <c r="Q60" s="2"/>
      <c r="R60" s="2"/>
      <c r="S60" s="2"/>
      <c r="T60" s="186">
        <v>3</v>
      </c>
      <c r="U60" s="189">
        <f>IF(AND(N61&lt;&gt;"",N62&lt;&gt;""),CONCATENATE(VLOOKUP(N61,'[1]zawodnicy'!$A:$E,1,FALSE)," ",VLOOKUP(N61,'[1]zawodnicy'!$A:$E,2,FALSE)," ",VLOOKUP(N61,'[1]zawodnicy'!$A:$E,3,FALSE)," - ",VLOOKUP(N61,'[1]zawodnicy'!$A:$E,4,FALSE)),"")</f>
      </c>
      <c r="V60" s="190"/>
      <c r="W60" s="43" t="str">
        <f>IF(SUM(AN57:AO57)=0,"",AO57&amp;":"&amp;AN57)</f>
        <v>14:21</v>
      </c>
      <c r="X60" s="45" t="str">
        <f>IF(SUM(AN58:AO58)=0,"",AO58&amp;":"&amp;AN58)</f>
        <v>21:6</v>
      </c>
      <c r="Y60" s="116"/>
      <c r="Z60" s="186" t="str">
        <f>IF(SUM(AV59:AY59)=0,"",BD59&amp;":"&amp;BE59)</f>
        <v>67:58</v>
      </c>
      <c r="AA60" s="191" t="str">
        <f>IF(SUM(AV59:AY59)=0,"",BF59&amp;":"&amp;BG59)</f>
        <v>2:2</v>
      </c>
      <c r="AB60" s="191" t="str">
        <f>IF(SUM(AV59:AY59)=0,"",BH59&amp;":"&amp;BI59)</f>
        <v>1:1</v>
      </c>
      <c r="AC60" s="194">
        <f>IF(SUM(BH57:BH59)&gt;0,BJ59,"")</f>
        <v>2</v>
      </c>
      <c r="AD60" s="2"/>
      <c r="AE60" s="25"/>
      <c r="AF60" s="25"/>
      <c r="BD60" s="12">
        <f>SUM(BD57:BD59)</f>
        <v>183</v>
      </c>
      <c r="BE60" s="12">
        <f>SUM(BE57:BE59)</f>
        <v>183</v>
      </c>
      <c r="BF60" s="12">
        <f>SUM(BF57:BF59)</f>
        <v>6</v>
      </c>
      <c r="BG60" s="12">
        <f>SUM(BG57:BG59)</f>
        <v>6</v>
      </c>
    </row>
    <row r="61" spans="1:63" ht="11.25" customHeight="1">
      <c r="A61" s="12"/>
      <c r="J61" s="12"/>
      <c r="K61" s="12"/>
      <c r="L61" s="12"/>
      <c r="N61" s="31" t="s">
        <v>35</v>
      </c>
      <c r="O61" s="32">
        <f>IF(O53&gt;0,(O53&amp;3)*1,"")</f>
        <v>53</v>
      </c>
      <c r="Q61" s="88"/>
      <c r="R61" s="88"/>
      <c r="S61" s="89"/>
      <c r="T61" s="187"/>
      <c r="U61" s="197" t="str">
        <f>IF(AND(N61&lt;&gt;"",N62=""),CONCATENATE(VLOOKUP(N61,'[1]zawodnicy'!$A:$E,1,FALSE)," ",VLOOKUP(N61,'[1]zawodnicy'!$A:$E,2,FALSE)," ",VLOOKUP(N61,'[1]zawodnicy'!$A:$E,3,FALSE)," - ",VLOOKUP(N61,'[1]zawodnicy'!$A:$E,4,FALSE)),"")</f>
        <v>C5328 Ewelina CZERWIŃSKA - UKS Jagiellonka Medyka</v>
      </c>
      <c r="V61" s="198"/>
      <c r="W61" s="60" t="str">
        <f>IF(SUM(AP57:AQ57)=0,"",AQ57&amp;":"&amp;AP57)</f>
        <v>11:21</v>
      </c>
      <c r="X61" s="28" t="str">
        <f>IF(SUM(AP58:AQ58)=0,"",AQ58&amp;":"&amp;AP58)</f>
        <v>21:10</v>
      </c>
      <c r="Y61" s="117"/>
      <c r="Z61" s="187"/>
      <c r="AA61" s="192"/>
      <c r="AB61" s="192"/>
      <c r="AC61" s="195"/>
      <c r="AD61" s="2"/>
      <c r="AE61" s="25"/>
      <c r="AF61" s="25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1.25" customHeight="1" thickBot="1">
      <c r="A62" s="2"/>
      <c r="J62" s="33"/>
      <c r="K62" s="33"/>
      <c r="L62" s="33"/>
      <c r="N62" s="34"/>
      <c r="O62" s="33"/>
      <c r="P62" s="33"/>
      <c r="Q62" s="2"/>
      <c r="R62" s="2"/>
      <c r="S62" s="2"/>
      <c r="T62" s="188"/>
      <c r="U62" s="199">
        <f>IF(N62&lt;&gt;"",CONCATENATE(VLOOKUP(N62,'[1]zawodnicy'!$A:$E,1,FALSE)," ",VLOOKUP(N62,'[1]zawodnicy'!$A:$E,2,FALSE)," ",VLOOKUP(N62,'[1]zawodnicy'!$A:$E,3,FALSE)," - ",VLOOKUP(N62,'[1]zawodnicy'!$A:$E,4,FALSE)),"")</f>
      </c>
      <c r="V62" s="200"/>
      <c r="W62" s="91">
        <f>IF(SUM(AR57:AS57)=0,"",AS57&amp;":"&amp;AR57)</f>
      </c>
      <c r="X62" s="92">
        <f>IF(SUM(AR58:AS58)=0,"",AS58&amp;":"&amp;AR58)</f>
      </c>
      <c r="Y62" s="93"/>
      <c r="Z62" s="188"/>
      <c r="AA62" s="193"/>
      <c r="AB62" s="193"/>
      <c r="AC62" s="196"/>
      <c r="AD62" s="30"/>
      <c r="AE62" s="25"/>
      <c r="AF62" s="25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0:63" ht="12" customHeight="1" thickBot="1">
      <c r="J63" s="3"/>
      <c r="K63" s="3"/>
      <c r="L63" s="3"/>
      <c r="N63" s="4"/>
      <c r="O63" s="3"/>
      <c r="P63" s="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7"/>
    </row>
    <row r="64" spans="14:32" ht="11.25" customHeight="1" thickBot="1">
      <c r="N64" s="8"/>
      <c r="O64" s="15">
        <v>6</v>
      </c>
      <c r="Q64" s="214" t="str">
        <f>"Grupa "&amp;O64&amp;"."</f>
        <v>Grupa 6.</v>
      </c>
      <c r="R64" s="214"/>
      <c r="S64" s="215"/>
      <c r="T64" s="17" t="s">
        <v>1</v>
      </c>
      <c r="U64" s="216" t="s">
        <v>2</v>
      </c>
      <c r="V64" s="217"/>
      <c r="W64" s="17">
        <v>1</v>
      </c>
      <c r="X64" s="19">
        <v>2</v>
      </c>
      <c r="Y64" s="94">
        <v>3</v>
      </c>
      <c r="Z64" s="95" t="s">
        <v>3</v>
      </c>
      <c r="AA64" s="23" t="s">
        <v>4</v>
      </c>
      <c r="AB64" s="23" t="s">
        <v>5</v>
      </c>
      <c r="AC64" s="96" t="s">
        <v>6</v>
      </c>
      <c r="AD64" s="2"/>
      <c r="AE64" s="25"/>
      <c r="AF64" s="25"/>
    </row>
    <row r="65" spans="10:45" ht="11.25" customHeight="1">
      <c r="J65" s="33"/>
      <c r="K65" s="33"/>
      <c r="L65" s="33"/>
      <c r="N65" s="26" t="s">
        <v>0</v>
      </c>
      <c r="Q65" s="218" t="s">
        <v>9</v>
      </c>
      <c r="R65" s="218"/>
      <c r="S65" s="219" t="s">
        <v>10</v>
      </c>
      <c r="T65" s="210">
        <v>1</v>
      </c>
      <c r="U65" s="220">
        <f>IF(AND(N66&lt;&gt;"",N67&lt;&gt;""),CONCATENATE(VLOOKUP(N66,'[1]zawodnicy'!$A:$E,1,FALSE)," ",VLOOKUP(N66,'[1]zawodnicy'!$A:$E,2,FALSE)," ",VLOOKUP(N66,'[1]zawodnicy'!$A:$E,3,FALSE)," - ",VLOOKUP(N66,'[1]zawodnicy'!$A:$E,4,FALSE)),"")</f>
      </c>
      <c r="V65" s="221"/>
      <c r="W65" s="97"/>
      <c r="X65" s="98" t="str">
        <f>IF(SUM(AN70:AO70)=0,"",AN70&amp;":"&amp;AO70)</f>
        <v>19:21</v>
      </c>
      <c r="Y65" s="99" t="str">
        <f>IF(SUM(AN68:AO68)=0,"",AN68&amp;":"&amp;AO68)</f>
        <v>21:0</v>
      </c>
      <c r="Z65" s="210" t="str">
        <f>IF(SUM(AX68:BA68)=0,"",BD68&amp;":"&amp;BE68)</f>
        <v>103:40</v>
      </c>
      <c r="AA65" s="211" t="str">
        <f>IF(SUM(AX68:BA68)=0,"",BF68&amp;":"&amp;BG68)</f>
        <v>4:1</v>
      </c>
      <c r="AB65" s="211" t="str">
        <f>IF(SUM(AX68:BA68)=0,"",BH68&amp;":"&amp;BI68)</f>
        <v>2:0</v>
      </c>
      <c r="AC65" s="212">
        <f>IF(SUM(BH68:BH70)&gt;0,BJ68,"")</f>
        <v>1</v>
      </c>
      <c r="AD65" s="2"/>
      <c r="AE65" s="25"/>
      <c r="AF65" s="25"/>
      <c r="AG65" s="39"/>
      <c r="AH65" s="213" t="s">
        <v>7</v>
      </c>
      <c r="AI65" s="213"/>
      <c r="AJ65" s="213"/>
      <c r="AK65" s="213"/>
      <c r="AL65" s="213"/>
      <c r="AM65" s="213"/>
      <c r="AN65" s="213" t="s">
        <v>8</v>
      </c>
      <c r="AO65" s="213"/>
      <c r="AP65" s="213"/>
      <c r="AQ65" s="213"/>
      <c r="AR65" s="213"/>
      <c r="AS65" s="213"/>
    </row>
    <row r="66" spans="9:59" ht="11.25" customHeight="1" thickBot="1">
      <c r="I66" s="2" t="str">
        <f>"1"&amp;O64&amp;N65</f>
        <v>16Singiel dziewcząt</v>
      </c>
      <c r="J66" s="30" t="str">
        <f>IF(AC65="","",IF(AC65=1,N66,IF(AC68=1,N69,IF(AC71=1,N72,""))))</f>
        <v>J5645</v>
      </c>
      <c r="K66" s="30">
        <f>IF(AC65="","",IF(AC65=1,N67,IF(AC68=1,N70,IF(AC71=1,N73,""))))</f>
        <v>0</v>
      </c>
      <c r="L66" s="30"/>
      <c r="N66" s="31" t="s">
        <v>36</v>
      </c>
      <c r="O66" s="32">
        <f>IF(O64&gt;0,(O64&amp;1)*1,"")</f>
        <v>61</v>
      </c>
      <c r="Q66" s="218"/>
      <c r="R66" s="218"/>
      <c r="S66" s="219"/>
      <c r="T66" s="187"/>
      <c r="U66" s="197" t="str">
        <f>IF(AND(N66&lt;&gt;"",N67=""),CONCATENATE(VLOOKUP(N66,'[1]zawodnicy'!$A:$E,1,FALSE)," ",VLOOKUP(N66,'[1]zawodnicy'!$A:$E,2,FALSE)," ",VLOOKUP(N66,'[1]zawodnicy'!$A:$E,3,FALSE)," - ",VLOOKUP(N66,'[1]zawodnicy'!$A:$E,4,FALSE)),"")</f>
        <v>J5645 Aleksandra JODŁOWSKA - UKS Sokół Ropczyce</v>
      </c>
      <c r="V66" s="198"/>
      <c r="W66" s="27"/>
      <c r="X66" s="28" t="str">
        <f>IF(SUM(AP70:AQ70)=0,"",AP70&amp;":"&amp;AQ70)</f>
        <v>21:5</v>
      </c>
      <c r="Y66" s="62" t="str">
        <f>IF(SUM(AP68:AQ68)=0,"",AP68&amp;":"&amp;AQ68)</f>
        <v>21:0</v>
      </c>
      <c r="Z66" s="187"/>
      <c r="AA66" s="192"/>
      <c r="AB66" s="192"/>
      <c r="AC66" s="195"/>
      <c r="AD66" s="2"/>
      <c r="AE66" s="25"/>
      <c r="AF66" s="25"/>
      <c r="AG66" s="39"/>
      <c r="BD66" s="12">
        <f>SUM(BD68:BD70)</f>
        <v>185</v>
      </c>
      <c r="BE66" s="12">
        <f>SUM(BE68:BE70)</f>
        <v>185</v>
      </c>
      <c r="BF66" s="12">
        <f>SUM(BF68:BF70)</f>
        <v>7</v>
      </c>
      <c r="BG66" s="12">
        <f>SUM(BG68:BG70)</f>
        <v>7</v>
      </c>
    </row>
    <row r="67" spans="10:63" ht="11.25" customHeight="1" thickBot="1">
      <c r="J67" s="30"/>
      <c r="K67" s="33"/>
      <c r="L67" s="33"/>
      <c r="N67" s="34"/>
      <c r="O67" s="33"/>
      <c r="P67" s="33"/>
      <c r="Q67" s="218"/>
      <c r="R67" s="218"/>
      <c r="S67" s="219"/>
      <c r="T67" s="203"/>
      <c r="U67" s="206">
        <f>IF(N67&lt;&gt;"",CONCATENATE(VLOOKUP(N67,'[1]zawodnicy'!$A:$E,1,FALSE)," ",VLOOKUP(N67,'[1]zawodnicy'!$A:$E,2,FALSE)," ",VLOOKUP(N67,'[1]zawodnicy'!$A:$E,3,FALSE)," - ",VLOOKUP(N67,'[1]zawodnicy'!$A:$E,4,FALSE)),"")</f>
      </c>
      <c r="V67" s="207"/>
      <c r="W67" s="27"/>
      <c r="X67" s="35" t="str">
        <f>IF(SUM(AR70:AS70)=0,"",AR70&amp;":"&amp;AS70)</f>
        <v>21:14</v>
      </c>
      <c r="Y67" s="72">
        <f>IF(SUM(AR68:AS68)=0,"",AR68&amp;":"&amp;AS68)</f>
      </c>
      <c r="Z67" s="203"/>
      <c r="AA67" s="204"/>
      <c r="AB67" s="204"/>
      <c r="AC67" s="205"/>
      <c r="AD67" s="2"/>
      <c r="AE67" s="25"/>
      <c r="AF67" s="25"/>
      <c r="AG67" s="39"/>
      <c r="AH67" s="201" t="s">
        <v>12</v>
      </c>
      <c r="AI67" s="209"/>
      <c r="AJ67" s="208" t="s">
        <v>13</v>
      </c>
      <c r="AK67" s="209"/>
      <c r="AL67" s="208" t="s">
        <v>14</v>
      </c>
      <c r="AM67" s="202"/>
      <c r="AN67" s="201" t="s">
        <v>12</v>
      </c>
      <c r="AO67" s="209"/>
      <c r="AP67" s="208" t="s">
        <v>13</v>
      </c>
      <c r="AQ67" s="209"/>
      <c r="AR67" s="208" t="s">
        <v>14</v>
      </c>
      <c r="AS67" s="209"/>
      <c r="AT67" s="25"/>
      <c r="AU67" s="25"/>
      <c r="AV67" s="201">
        <v>1</v>
      </c>
      <c r="AW67" s="209"/>
      <c r="AX67" s="208">
        <v>2</v>
      </c>
      <c r="AY67" s="209"/>
      <c r="AZ67" s="208">
        <v>3</v>
      </c>
      <c r="BA67" s="202"/>
      <c r="BD67" s="201" t="s">
        <v>3</v>
      </c>
      <c r="BE67" s="202"/>
      <c r="BF67" s="201" t="s">
        <v>4</v>
      </c>
      <c r="BG67" s="202"/>
      <c r="BH67" s="201" t="s">
        <v>5</v>
      </c>
      <c r="BI67" s="202"/>
      <c r="BJ67" s="37" t="s">
        <v>6</v>
      </c>
      <c r="BK67" s="13">
        <f>SUM(BK68:BK70)</f>
        <v>0</v>
      </c>
    </row>
    <row r="68" spans="1:63" ht="11.25" customHeight="1">
      <c r="A68" s="12">
        <f>S68</f>
        <v>39</v>
      </c>
      <c r="B68" s="2" t="str">
        <f>IF(N66="","",N66)</f>
        <v>J5645</v>
      </c>
      <c r="C68" s="2">
        <f>IF(N67="","",N67)</f>
      </c>
      <c r="D68" s="2" t="str">
        <f>IF(N72="","",N72)</f>
        <v>S5235</v>
      </c>
      <c r="E68" s="2">
        <f>IF(N73="","",N73)</f>
      </c>
      <c r="I68" s="2" t="str">
        <f>"2"&amp;O64&amp;N65</f>
        <v>26Singiel dziewcząt</v>
      </c>
      <c r="J68" s="30" t="str">
        <f>IF(AC68="","",IF(AC65=2,N66,IF(AC68=2,N69,IF(AC71=2,N72,""))))</f>
        <v>X0001</v>
      </c>
      <c r="K68" s="30">
        <f>IF(AC68="","",IF(AC65=2,N67,IF(AC68=2,N70,IF(AC71=2,N73,""))))</f>
        <v>0</v>
      </c>
      <c r="M68" s="38" t="str">
        <f>N65</f>
        <v>Singiel dziewcząt</v>
      </c>
      <c r="O68" s="33"/>
      <c r="P68" s="33"/>
      <c r="Q68" s="40">
        <f>IF(AT68&gt;0,"",IF(A68=0,"",IF(VLOOKUP(A68,'[1]plan gier'!A:S,19,FALSE)="","",VLOOKUP(A68,'[1]plan gier'!A:S,19,FALSE))))</f>
      </c>
      <c r="R68" s="41" t="s">
        <v>15</v>
      </c>
      <c r="S68" s="89">
        <v>39</v>
      </c>
      <c r="T68" s="186">
        <v>2</v>
      </c>
      <c r="U68" s="189">
        <f>IF(AND(N69&lt;&gt;"",N70&lt;&gt;""),CONCATENATE(VLOOKUP(N69,'[1]zawodnicy'!$A:$E,1,FALSE)," ",VLOOKUP(N69,'[1]zawodnicy'!$A:$E,2,FALSE)," ",VLOOKUP(N69,'[1]zawodnicy'!$A:$E,3,FALSE)," - ",VLOOKUP(N69,'[1]zawodnicy'!$A:$E,4,FALSE)),"")</f>
      </c>
      <c r="V68" s="190"/>
      <c r="W68" s="43" t="str">
        <f>IF(SUM(AN70:AO70)=0,"",AO70&amp;":"&amp;AN70)</f>
        <v>21:19</v>
      </c>
      <c r="X68" s="76"/>
      <c r="Y68" s="46" t="str">
        <f>IF(SUM(AN69:AO69)=0,"",AN69&amp;":"&amp;AO69)</f>
        <v>21:0</v>
      </c>
      <c r="Z68" s="186" t="str">
        <f>IF(SUM(AV69:AW69,AZ69:BA69)=0,"",BD69&amp;":"&amp;BE69)</f>
        <v>82:61</v>
      </c>
      <c r="AA68" s="191" t="str">
        <f>IF(SUM(AV69:AW69,AZ69:BA69)=0,"",BF69&amp;":"&amp;BG69)</f>
        <v>3:2</v>
      </c>
      <c r="AB68" s="191" t="str">
        <f>IF(SUM(AV69:AW69,AZ69:BA69)=0,"",BH69&amp;":"&amp;BI69)</f>
        <v>1:1</v>
      </c>
      <c r="AC68" s="194">
        <f>IF(SUM(BH68:BH70)&gt;0,BJ69,"")</f>
        <v>2</v>
      </c>
      <c r="AD68" s="2"/>
      <c r="AE68" s="25"/>
      <c r="AF68" s="25"/>
      <c r="AG68" s="41" t="s">
        <v>15</v>
      </c>
      <c r="AH68" s="49">
        <f>IF(ISBLANK(S68),"",VLOOKUP(S68,'[1]plan gier'!$X:$AN,12,FALSE))</f>
        <v>21</v>
      </c>
      <c r="AI68" s="50">
        <f>IF(ISBLANK(S68),"",VLOOKUP(S68,'[1]plan gier'!$X:$AN,13,FALSE))</f>
        <v>0</v>
      </c>
      <c r="AJ68" s="50">
        <f>IF(ISBLANK(S68),"",VLOOKUP(S68,'[1]plan gier'!$X:$AN,14,FALSE))</f>
        <v>21</v>
      </c>
      <c r="AK68" s="50">
        <f>IF(ISBLANK(S68),"",VLOOKUP(S68,'[1]plan gier'!$X:$AN,15,FALSE))</f>
        <v>0</v>
      </c>
      <c r="AL68" s="50">
        <f>IF(ISBLANK(S68),"",VLOOKUP(S68,'[1]plan gier'!$X:$AN,16,FALSE))</f>
        <v>0</v>
      </c>
      <c r="AM68" s="50">
        <f>IF(ISBLANK(S68),"",VLOOKUP(S68,'[1]plan gier'!$X:$AN,17,FALSE))</f>
        <v>0</v>
      </c>
      <c r="AN68" s="100">
        <f aca="true" t="shared" si="8" ref="AN68:AS70">IF(AH68="",0,AH68)</f>
        <v>21</v>
      </c>
      <c r="AO68" s="48">
        <f t="shared" si="8"/>
        <v>0</v>
      </c>
      <c r="AP68" s="101">
        <f t="shared" si="8"/>
        <v>21</v>
      </c>
      <c r="AQ68" s="48">
        <f t="shared" si="8"/>
        <v>0</v>
      </c>
      <c r="AR68" s="101">
        <f t="shared" si="8"/>
        <v>0</v>
      </c>
      <c r="AS68" s="48">
        <f t="shared" si="8"/>
        <v>0</v>
      </c>
      <c r="AT68" s="102">
        <f>SUM(AN68:AS68)</f>
        <v>42</v>
      </c>
      <c r="AU68" s="103">
        <v>1</v>
      </c>
      <c r="AV68" s="104"/>
      <c r="AW68" s="105"/>
      <c r="AX68" s="50">
        <f>IF(AH70&gt;AI70,1,0)+IF(AJ70&gt;AK70,1,0)+IF(AL70&gt;AM70,1,0)</f>
        <v>2</v>
      </c>
      <c r="AY68" s="50">
        <f>AV69</f>
        <v>1</v>
      </c>
      <c r="AZ68" s="50">
        <f>IF(AH68&gt;AI68,1,0)+IF(AJ68&gt;AK68,1,0)+IF(AL68&gt;AM68,1,0)</f>
        <v>2</v>
      </c>
      <c r="BA68" s="51">
        <f>AV70</f>
        <v>0</v>
      </c>
      <c r="BD68" s="49">
        <f>AN68+AP68+AR68+AN70+AP70+AR70</f>
        <v>103</v>
      </c>
      <c r="BE68" s="51">
        <f>AO68+AQ68+AS68+AO70+AQ70+AS70</f>
        <v>40</v>
      </c>
      <c r="BF68" s="49">
        <f>AX68+AZ68</f>
        <v>4</v>
      </c>
      <c r="BG68" s="51">
        <f>AY68+BA68</f>
        <v>1</v>
      </c>
      <c r="BH68" s="49">
        <f>IF(AX68&gt;AY68,1,0)+IF(AZ68&gt;BA68,1,0)</f>
        <v>2</v>
      </c>
      <c r="BI68" s="55">
        <f>IF(AY68&gt;AX68,1,0)+IF(BA68&gt;AZ68,1,0)</f>
        <v>0</v>
      </c>
      <c r="BJ68" s="106">
        <f>IF(BH68+BI68=0,"",IF(BK68=MAX(BK68:BK70),1,IF(BK68=MIN(BK68:BK70),3,2)))</f>
        <v>1</v>
      </c>
      <c r="BK68" s="13">
        <f>IF(BH68+BI68&lt;&gt;0,BH68-BI68+(BF68-BG68)/100+(BD68-BE68)/10000,-2)</f>
        <v>2.0362999999999998</v>
      </c>
    </row>
    <row r="69" spans="1:63" ht="11.25" customHeight="1">
      <c r="A69" s="12">
        <f>S69</f>
        <v>59</v>
      </c>
      <c r="B69" s="2" t="str">
        <f>IF(N69="","",N69)</f>
        <v>X0001</v>
      </c>
      <c r="C69" s="2">
        <f>IF(N70="","",N70)</f>
      </c>
      <c r="D69" s="2" t="str">
        <f>IF(N72="","",N72)</f>
        <v>S5235</v>
      </c>
      <c r="E69" s="2">
        <f>IF(N73="","",N73)</f>
      </c>
      <c r="J69" s="30"/>
      <c r="K69" s="12"/>
      <c r="M69" s="38" t="str">
        <f>N65</f>
        <v>Singiel dziewcząt</v>
      </c>
      <c r="N69" s="31" t="s">
        <v>37</v>
      </c>
      <c r="O69" s="32">
        <f>IF(O64&gt;0,(O64&amp;2)*1,"")</f>
        <v>62</v>
      </c>
      <c r="Q69" s="40">
        <f>IF(AT69&gt;0,"",IF(A69=0,"",IF(VLOOKUP(A69,'[1]plan gier'!A:S,19,FALSE)="","",VLOOKUP(A69,'[1]plan gier'!A:S,19,FALSE))))</f>
      </c>
      <c r="R69" s="41" t="s">
        <v>19</v>
      </c>
      <c r="S69" s="89">
        <v>59</v>
      </c>
      <c r="T69" s="187"/>
      <c r="U69" s="197" t="str">
        <f>IF(AND(N69&lt;&gt;"",N70=""),CONCATENATE(VLOOKUP(N69,'[1]zawodnicy'!$A:$E,1,FALSE)," ",VLOOKUP(N69,'[1]zawodnicy'!$A:$E,2,FALSE)," ",VLOOKUP(N69,'[1]zawodnicy'!$A:$E,3,FALSE)," - ",VLOOKUP(N69,'[1]zawodnicy'!$A:$E,4,FALSE)),"")</f>
        <v>X0001 Wiktoria PAKOSZ - UMKS Dubiecko</v>
      </c>
      <c r="V69" s="198"/>
      <c r="W69" s="60" t="str">
        <f>IF(SUM(AP70:AQ70)=0,"",AQ70&amp;":"&amp;AP70)</f>
        <v>5:21</v>
      </c>
      <c r="X69" s="86"/>
      <c r="Y69" s="62" t="str">
        <f>IF(SUM(AP69:AQ69)=0,"",AP69&amp;":"&amp;AQ69)</f>
        <v>21:0</v>
      </c>
      <c r="Z69" s="187"/>
      <c r="AA69" s="192"/>
      <c r="AB69" s="192"/>
      <c r="AC69" s="195"/>
      <c r="AD69" s="2"/>
      <c r="AE69" s="25"/>
      <c r="AF69" s="25"/>
      <c r="AG69" s="41" t="s">
        <v>19</v>
      </c>
      <c r="AH69" s="63">
        <f>IF(ISBLANK(S69),"",VLOOKUP(S69,'[1]plan gier'!$X:$AN,12,FALSE))</f>
        <v>21</v>
      </c>
      <c r="AI69" s="64">
        <f>IF(ISBLANK(S69),"",VLOOKUP(S69,'[1]plan gier'!$X:$AN,13,FALSE))</f>
        <v>0</v>
      </c>
      <c r="AJ69" s="64">
        <f>IF(ISBLANK(S69),"",VLOOKUP(S69,'[1]plan gier'!$X:$AN,14,FALSE))</f>
        <v>21</v>
      </c>
      <c r="AK69" s="64">
        <f>IF(ISBLANK(S69),"",VLOOKUP(S69,'[1]plan gier'!$X:$AN,15,FALSE))</f>
        <v>0</v>
      </c>
      <c r="AL69" s="64">
        <f>IF(ISBLANK(S69),"",VLOOKUP(S69,'[1]plan gier'!$X:$AN,16,FALSE))</f>
        <v>0</v>
      </c>
      <c r="AM69" s="64">
        <f>IF(ISBLANK(S69),"",VLOOKUP(S69,'[1]plan gier'!$X:$AN,17,FALSE))</f>
        <v>0</v>
      </c>
      <c r="AN69" s="107">
        <f t="shared" si="8"/>
        <v>21</v>
      </c>
      <c r="AO69" s="64">
        <f t="shared" si="8"/>
        <v>0</v>
      </c>
      <c r="AP69" s="108">
        <f t="shared" si="8"/>
        <v>21</v>
      </c>
      <c r="AQ69" s="64">
        <f t="shared" si="8"/>
        <v>0</v>
      </c>
      <c r="AR69" s="108">
        <f t="shared" si="8"/>
        <v>0</v>
      </c>
      <c r="AS69" s="64">
        <f t="shared" si="8"/>
        <v>0</v>
      </c>
      <c r="AT69" s="102">
        <f>SUM(AN69:AS69)</f>
        <v>42</v>
      </c>
      <c r="AU69" s="103">
        <v>2</v>
      </c>
      <c r="AV69" s="63">
        <f>IF(AH70&lt;AI70,1,0)+IF(AJ70&lt;AK70,1,0)+IF(AL70&lt;AM70,1,0)</f>
        <v>1</v>
      </c>
      <c r="AW69" s="64">
        <f>AX68</f>
        <v>2</v>
      </c>
      <c r="AX69" s="109"/>
      <c r="AY69" s="110"/>
      <c r="AZ69" s="64">
        <f>IF(AH69&gt;AI69,1,0)+IF(AJ69&gt;AK69,1,0)+IF(AL69&gt;AM69,1,0)</f>
        <v>2</v>
      </c>
      <c r="BA69" s="65">
        <f>AX70</f>
        <v>0</v>
      </c>
      <c r="BD69" s="63">
        <f>AN69+AP69+AR69+AO70+AQ70+AS70</f>
        <v>82</v>
      </c>
      <c r="BE69" s="65">
        <f>AO69+AQ69+AS69+AN70+AP70+AR70</f>
        <v>61</v>
      </c>
      <c r="BF69" s="63">
        <f>AV69+AZ69</f>
        <v>3</v>
      </c>
      <c r="BG69" s="65">
        <f>AW69+BA69</f>
        <v>2</v>
      </c>
      <c r="BH69" s="63">
        <f>IF(AV69&gt;AW69,1,0)+IF(AZ69&gt;BA69,1,0)</f>
        <v>1</v>
      </c>
      <c r="BI69" s="69">
        <f>IF(AW69&gt;AV69,1,0)+IF(BA69&gt;AZ69,1,0)</f>
        <v>1</v>
      </c>
      <c r="BJ69" s="70">
        <f>IF(BH69+BI69=0,"",IF(BK69=MAX(BK68:BK70),1,IF(BK69=MIN(BK68:BK70),3,2)))</f>
        <v>2</v>
      </c>
      <c r="BK69" s="13">
        <f>IF(BH69+BI69&lt;&gt;0,BH69-BI69+(BF69-BG69)/100+(BD69-BE69)/10000,-2)</f>
        <v>0.0121</v>
      </c>
    </row>
    <row r="70" spans="1:63" ht="11.25" customHeight="1" thickBot="1">
      <c r="A70" s="12">
        <f>S70</f>
        <v>79</v>
      </c>
      <c r="B70" s="2" t="str">
        <f>IF(N66="","",N66)</f>
        <v>J5645</v>
      </c>
      <c r="C70" s="2">
        <f>IF(N67="","",N67)</f>
      </c>
      <c r="D70" s="2" t="str">
        <f>IF(N69="","",N69)</f>
        <v>X0001</v>
      </c>
      <c r="E70" s="2">
        <f>IF(N70="","",N70)</f>
      </c>
      <c r="I70" s="2" t="str">
        <f>"3"&amp;O64&amp;N65</f>
        <v>36Singiel dziewcząt</v>
      </c>
      <c r="J70" s="30" t="str">
        <f>IF(AC71="","",IF(AC65=3,N66,IF(AC68=3,N69,IF(AC71=3,N72,""))))</f>
        <v>S5235</v>
      </c>
      <c r="K70" s="30">
        <f>IF(AC71="","",IF(AC65=3,N67,IF(AC68=3,N70,IF(AC71=3,N73,""))))</f>
        <v>0</v>
      </c>
      <c r="M70" s="38" t="str">
        <f>N65</f>
        <v>Singiel dziewcząt</v>
      </c>
      <c r="N70" s="34"/>
      <c r="O70" s="33"/>
      <c r="P70" s="33"/>
      <c r="Q70" s="40">
        <f>IF(AT70&gt;0,"",IF(A70=0,"",IF(VLOOKUP(A70,'[1]plan gier'!A:S,19,FALSE)="","",VLOOKUP(A70,'[1]plan gier'!A:S,19,FALSE))))</f>
      </c>
      <c r="R70" s="111" t="s">
        <v>22</v>
      </c>
      <c r="S70" s="89">
        <v>79</v>
      </c>
      <c r="T70" s="203"/>
      <c r="U70" s="206">
        <f>IF(N70&lt;&gt;"",CONCATENATE(VLOOKUP(N70,'[1]zawodnicy'!$A:$E,1,FALSE)," ",VLOOKUP(N70,'[1]zawodnicy'!$A:$E,2,FALSE)," ",VLOOKUP(N70,'[1]zawodnicy'!$A:$E,3,FALSE)," - ",VLOOKUP(N70,'[1]zawodnicy'!$A:$E,4,FALSE)),"")</f>
      </c>
      <c r="V70" s="207"/>
      <c r="W70" s="71" t="str">
        <f>IF(SUM(AR70:AS70)=0,"",AS70&amp;":"&amp;AR70)</f>
        <v>14:21</v>
      </c>
      <c r="X70" s="86"/>
      <c r="Y70" s="72">
        <f>IF(SUM(AR69:AS69)=0,"",AR69&amp;":"&amp;AS69)</f>
      </c>
      <c r="Z70" s="203"/>
      <c r="AA70" s="204"/>
      <c r="AB70" s="204"/>
      <c r="AC70" s="205"/>
      <c r="AD70" s="2"/>
      <c r="AE70" s="25"/>
      <c r="AF70" s="25"/>
      <c r="AG70" s="111" t="s">
        <v>22</v>
      </c>
      <c r="AH70" s="82">
        <f>IF(ISBLANK(S70),"",VLOOKUP(S70,'[1]plan gier'!$X:$AN,12,FALSE))</f>
        <v>19</v>
      </c>
      <c r="AI70" s="79">
        <f>IF(ISBLANK(S70),"",VLOOKUP(S70,'[1]plan gier'!$X:$AN,13,FALSE))</f>
        <v>21</v>
      </c>
      <c r="AJ70" s="79">
        <f>IF(ISBLANK(S70),"",VLOOKUP(S70,'[1]plan gier'!$X:$AN,14,FALSE))</f>
        <v>21</v>
      </c>
      <c r="AK70" s="79">
        <f>IF(ISBLANK(S70),"",VLOOKUP(S70,'[1]plan gier'!$X:$AN,15,FALSE))</f>
        <v>5</v>
      </c>
      <c r="AL70" s="79">
        <f>IF(ISBLANK(S70),"",VLOOKUP(S70,'[1]plan gier'!$X:$AN,16,FALSE))</f>
        <v>21</v>
      </c>
      <c r="AM70" s="79">
        <f>IF(ISBLANK(S70),"",VLOOKUP(S70,'[1]plan gier'!$X:$AN,17,FALSE))</f>
        <v>14</v>
      </c>
      <c r="AN70" s="112">
        <f t="shared" si="8"/>
        <v>19</v>
      </c>
      <c r="AO70" s="79">
        <f t="shared" si="8"/>
        <v>21</v>
      </c>
      <c r="AP70" s="113">
        <f t="shared" si="8"/>
        <v>21</v>
      </c>
      <c r="AQ70" s="79">
        <f t="shared" si="8"/>
        <v>5</v>
      </c>
      <c r="AR70" s="113">
        <f t="shared" si="8"/>
        <v>21</v>
      </c>
      <c r="AS70" s="79">
        <f t="shared" si="8"/>
        <v>14</v>
      </c>
      <c r="AT70" s="102">
        <f>SUM(AN70:AS70)</f>
        <v>101</v>
      </c>
      <c r="AU70" s="103">
        <v>3</v>
      </c>
      <c r="AV70" s="82">
        <f>IF(AH68&lt;AI68,1,0)+IF(AJ68&lt;AK68,1,0)+IF(AL68&lt;AM68,1,0)</f>
        <v>0</v>
      </c>
      <c r="AW70" s="79">
        <f>AZ68</f>
        <v>2</v>
      </c>
      <c r="AX70" s="79">
        <f>IF(AH69&lt;AI69,1,0)+IF(AJ69&lt;AK69,1,0)+IF(AL69&lt;AM69,1,0)</f>
        <v>0</v>
      </c>
      <c r="AY70" s="79">
        <f>AZ69</f>
        <v>2</v>
      </c>
      <c r="AZ70" s="114"/>
      <c r="BA70" s="115"/>
      <c r="BD70" s="82">
        <f>AO68+AQ68+AS68+AO69+AQ69+AS69</f>
        <v>0</v>
      </c>
      <c r="BE70" s="84">
        <f>AN68+AP68+AR68+AN69+AP69+AR69</f>
        <v>84</v>
      </c>
      <c r="BF70" s="82">
        <f>AV70+AX70</f>
        <v>0</v>
      </c>
      <c r="BG70" s="84">
        <f>AW70+AY70</f>
        <v>4</v>
      </c>
      <c r="BH70" s="82">
        <f>IF(AV70&gt;AW70,1,0)+IF(AX70&gt;AY70,1,0)</f>
        <v>0</v>
      </c>
      <c r="BI70" s="83">
        <f>IF(AW70&gt;AV70,1,0)+IF(AY70&gt;AX70,1,0)</f>
        <v>2</v>
      </c>
      <c r="BJ70" s="85">
        <f>IF(BH70+BI70=0,"",IF(BK70=MAX(BK68:BK70),1,IF(BK70=MIN(BK68:BK70),3,2)))</f>
        <v>3</v>
      </c>
      <c r="BK70" s="13">
        <f>IF(BH70+BI70&lt;&gt;0,BH70-BI70+(BF70-BG70)/100+(BD70-BE70)/10000,-2)</f>
        <v>-2.0484</v>
      </c>
    </row>
    <row r="71" spans="1:59" ht="11.25" customHeight="1">
      <c r="A71" s="2"/>
      <c r="J71" s="33"/>
      <c r="K71" s="33"/>
      <c r="L71" s="33"/>
      <c r="O71" s="33"/>
      <c r="P71" s="33"/>
      <c r="Q71" s="2"/>
      <c r="R71" s="2"/>
      <c r="S71" s="2"/>
      <c r="T71" s="186">
        <v>3</v>
      </c>
      <c r="U71" s="189">
        <f>IF(AND(N72&lt;&gt;"",N73&lt;&gt;""),CONCATENATE(VLOOKUP(N72,'[1]zawodnicy'!$A:$E,1,FALSE)," ",VLOOKUP(N72,'[1]zawodnicy'!$A:$E,2,FALSE)," ",VLOOKUP(N72,'[1]zawodnicy'!$A:$E,3,FALSE)," - ",VLOOKUP(N72,'[1]zawodnicy'!$A:$E,4,FALSE)),"")</f>
      </c>
      <c r="V71" s="190"/>
      <c r="W71" s="43" t="str">
        <f>IF(SUM(AN68:AO68)=0,"",AO68&amp;":"&amp;AN68)</f>
        <v>0:21</v>
      </c>
      <c r="X71" s="45" t="str">
        <f>IF(SUM(AN69:AO69)=0,"",AO69&amp;":"&amp;AN69)</f>
        <v>0:21</v>
      </c>
      <c r="Y71" s="116"/>
      <c r="Z71" s="186" t="str">
        <f>IF(SUM(AV70:AY70)=0,"",BD70&amp;":"&amp;BE70)</f>
        <v>0:84</v>
      </c>
      <c r="AA71" s="191" t="str">
        <f>IF(SUM(AV70:AY70)=0,"",BF70&amp;":"&amp;BG70)</f>
        <v>0:4</v>
      </c>
      <c r="AB71" s="191" t="str">
        <f>IF(SUM(AV70:AY70)=0,"",BH70&amp;":"&amp;BI70)</f>
        <v>0:2</v>
      </c>
      <c r="AC71" s="194">
        <f>IF(SUM(BH68:BH70)&gt;0,BJ70,"")</f>
        <v>3</v>
      </c>
      <c r="AD71" s="2"/>
      <c r="AE71" s="25"/>
      <c r="AF71" s="25"/>
      <c r="BD71" s="12">
        <f>SUM(BD68:BD70)</f>
        <v>185</v>
      </c>
      <c r="BE71" s="12">
        <f>SUM(BE68:BE70)</f>
        <v>185</v>
      </c>
      <c r="BF71" s="12">
        <f>SUM(BF68:BF70)</f>
        <v>7</v>
      </c>
      <c r="BG71" s="12">
        <f>SUM(BG68:BG70)</f>
        <v>7</v>
      </c>
    </row>
    <row r="72" spans="1:63" ht="11.25" customHeight="1">
      <c r="A72" s="12"/>
      <c r="J72" s="12"/>
      <c r="K72" s="12"/>
      <c r="L72" s="12"/>
      <c r="N72" s="31" t="s">
        <v>38</v>
      </c>
      <c r="O72" s="32">
        <f>IF(O64&gt;0,(O64&amp;3)*1,"")</f>
        <v>63</v>
      </c>
      <c r="Q72" s="88"/>
      <c r="R72" s="88"/>
      <c r="S72" s="89"/>
      <c r="T72" s="187"/>
      <c r="U72" s="197" t="str">
        <f>IF(AND(N72&lt;&gt;"",N73=""),CONCATENATE(VLOOKUP(N72,'[1]zawodnicy'!$A:$E,1,FALSE)," ",VLOOKUP(N72,'[1]zawodnicy'!$A:$E,2,FALSE)," ",VLOOKUP(N72,'[1]zawodnicy'!$A:$E,3,FALSE)," - ",VLOOKUP(N72,'[1]zawodnicy'!$A:$E,4,FALSE)),"")</f>
        <v>S5235 Wiktoria SOWA - UKS Orbitek Straszęcin</v>
      </c>
      <c r="V72" s="198"/>
      <c r="W72" s="60" t="str">
        <f>IF(SUM(AP68:AQ68)=0,"",AQ68&amp;":"&amp;AP68)</f>
        <v>0:21</v>
      </c>
      <c r="X72" s="28" t="str">
        <f>IF(SUM(AP69:AQ69)=0,"",AQ69&amp;":"&amp;AP69)</f>
        <v>0:21</v>
      </c>
      <c r="Y72" s="117"/>
      <c r="Z72" s="187"/>
      <c r="AA72" s="192"/>
      <c r="AB72" s="192"/>
      <c r="AC72" s="195"/>
      <c r="AD72" s="2"/>
      <c r="AE72" s="25"/>
      <c r="AF72" s="25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1.25" customHeight="1" thickBot="1">
      <c r="A73" s="2"/>
      <c r="J73" s="33"/>
      <c r="K73" s="33"/>
      <c r="L73" s="33"/>
      <c r="N73" s="34"/>
      <c r="O73" s="33"/>
      <c r="P73" s="33"/>
      <c r="Q73" s="2"/>
      <c r="R73" s="2"/>
      <c r="S73" s="2"/>
      <c r="T73" s="188"/>
      <c r="U73" s="199">
        <f>IF(N73&lt;&gt;"",CONCATENATE(VLOOKUP(N73,'[1]zawodnicy'!$A:$E,1,FALSE)," ",VLOOKUP(N73,'[1]zawodnicy'!$A:$E,2,FALSE)," ",VLOOKUP(N73,'[1]zawodnicy'!$A:$E,3,FALSE)," - ",VLOOKUP(N73,'[1]zawodnicy'!$A:$E,4,FALSE)),"")</f>
      </c>
      <c r="V73" s="200"/>
      <c r="W73" s="91">
        <f>IF(SUM(AR68:AS68)=0,"",AS68&amp;":"&amp;AR68)</f>
      </c>
      <c r="X73" s="92">
        <f>IF(SUM(AR69:AS69)=0,"",AS69&amp;":"&amp;AR69)</f>
      </c>
      <c r="Y73" s="93"/>
      <c r="Z73" s="188"/>
      <c r="AA73" s="193"/>
      <c r="AB73" s="193"/>
      <c r="AC73" s="196"/>
      <c r="AD73" s="30"/>
      <c r="AE73" s="25"/>
      <c r="AF73" s="25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0:63" ht="12" customHeight="1" thickBot="1">
      <c r="J74" s="3"/>
      <c r="K74" s="3"/>
      <c r="L74" s="3"/>
      <c r="N74" s="4"/>
      <c r="O74" s="3"/>
      <c r="P74" s="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7"/>
    </row>
    <row r="75" spans="14:32" ht="11.25" customHeight="1" thickBot="1">
      <c r="N75" s="8"/>
      <c r="O75" s="15">
        <v>7</v>
      </c>
      <c r="Q75" s="214" t="str">
        <f>"Grupa "&amp;O75&amp;"."</f>
        <v>Grupa 7.</v>
      </c>
      <c r="R75" s="214"/>
      <c r="S75" s="215"/>
      <c r="T75" s="17" t="s">
        <v>1</v>
      </c>
      <c r="U75" s="216" t="s">
        <v>2</v>
      </c>
      <c r="V75" s="217"/>
      <c r="W75" s="17">
        <v>1</v>
      </c>
      <c r="X75" s="19">
        <v>2</v>
      </c>
      <c r="Y75" s="94">
        <v>3</v>
      </c>
      <c r="Z75" s="95" t="s">
        <v>3</v>
      </c>
      <c r="AA75" s="23" t="s">
        <v>4</v>
      </c>
      <c r="AB75" s="23" t="s">
        <v>5</v>
      </c>
      <c r="AC75" s="96" t="s">
        <v>6</v>
      </c>
      <c r="AD75" s="2"/>
      <c r="AE75" s="25"/>
      <c r="AF75" s="25"/>
    </row>
    <row r="76" spans="10:45" ht="11.25" customHeight="1">
      <c r="J76" s="33"/>
      <c r="K76" s="33"/>
      <c r="L76" s="33"/>
      <c r="N76" s="26" t="s">
        <v>0</v>
      </c>
      <c r="Q76" s="218" t="s">
        <v>9</v>
      </c>
      <c r="R76" s="218"/>
      <c r="S76" s="219" t="s">
        <v>10</v>
      </c>
      <c r="T76" s="210">
        <v>1</v>
      </c>
      <c r="U76" s="220">
        <f>IF(AND(N77&lt;&gt;"",N78&lt;&gt;""),CONCATENATE(VLOOKUP(N77,'[1]zawodnicy'!$A:$E,1,FALSE)," ",VLOOKUP(N77,'[1]zawodnicy'!$A:$E,2,FALSE)," ",VLOOKUP(N77,'[1]zawodnicy'!$A:$E,3,FALSE)," - ",VLOOKUP(N77,'[1]zawodnicy'!$A:$E,4,FALSE)),"")</f>
      </c>
      <c r="V76" s="221"/>
      <c r="W76" s="97"/>
      <c r="X76" s="98" t="str">
        <f>IF(SUM(AN81:AO81)=0,"",AN81&amp;":"&amp;AO81)</f>
        <v>21:5</v>
      </c>
      <c r="Y76" s="99" t="str">
        <f>IF(SUM(AN79:AO79)=0,"",AN79&amp;":"&amp;AO79)</f>
        <v>21:11</v>
      </c>
      <c r="Z76" s="210" t="str">
        <f>IF(SUM(AX79:BA79)=0,"",BD79&amp;":"&amp;BE79)</f>
        <v>84:25</v>
      </c>
      <c r="AA76" s="211" t="str">
        <f>IF(SUM(AX79:BA79)=0,"",BF79&amp;":"&amp;BG79)</f>
        <v>4:0</v>
      </c>
      <c r="AB76" s="211" t="str">
        <f>IF(SUM(AX79:BA79)=0,"",BH79&amp;":"&amp;BI79)</f>
        <v>2:0</v>
      </c>
      <c r="AC76" s="212">
        <f>IF(SUM(BH79:BH81)&gt;0,BJ79,"")</f>
        <v>1</v>
      </c>
      <c r="AD76" s="2"/>
      <c r="AE76" s="25"/>
      <c r="AF76" s="25"/>
      <c r="AG76" s="39"/>
      <c r="AH76" s="213" t="s">
        <v>7</v>
      </c>
      <c r="AI76" s="213"/>
      <c r="AJ76" s="213"/>
      <c r="AK76" s="213"/>
      <c r="AL76" s="213"/>
      <c r="AM76" s="213"/>
      <c r="AN76" s="213" t="s">
        <v>8</v>
      </c>
      <c r="AO76" s="213"/>
      <c r="AP76" s="213"/>
      <c r="AQ76" s="213"/>
      <c r="AR76" s="213"/>
      <c r="AS76" s="213"/>
    </row>
    <row r="77" spans="9:59" ht="11.25" customHeight="1" thickBot="1">
      <c r="I77" s="2" t="str">
        <f>"1"&amp;O75&amp;N76</f>
        <v>17Singiel dziewcząt</v>
      </c>
      <c r="J77" s="30" t="str">
        <f>IF(AC76="","",IF(AC76=1,N77,IF(AC79=1,N80,IF(AC82=1,N83,""))))</f>
        <v>D5052</v>
      </c>
      <c r="K77" s="30">
        <f>IF(AC76="","",IF(AC76=1,N78,IF(AC79=1,N81,IF(AC82=1,N84,""))))</f>
        <v>0</v>
      </c>
      <c r="L77" s="30"/>
      <c r="N77" s="31" t="s">
        <v>39</v>
      </c>
      <c r="O77" s="32">
        <f>IF(O75&gt;0,(O75&amp;1)*1,"")</f>
        <v>71</v>
      </c>
      <c r="Q77" s="218"/>
      <c r="R77" s="218"/>
      <c r="S77" s="219"/>
      <c r="T77" s="187"/>
      <c r="U77" s="197" t="str">
        <f>IF(AND(N77&lt;&gt;"",N78=""),CONCATENATE(VLOOKUP(N77,'[1]zawodnicy'!$A:$E,1,FALSE)," ",VLOOKUP(N77,'[1]zawodnicy'!$A:$E,2,FALSE)," ",VLOOKUP(N77,'[1]zawodnicy'!$A:$E,3,FALSE)," - ",VLOOKUP(N77,'[1]zawodnicy'!$A:$E,4,FALSE)),"")</f>
        <v>D5052 Patrycja DOMAŃSKA - ----</v>
      </c>
      <c r="V77" s="198"/>
      <c r="W77" s="27"/>
      <c r="X77" s="28" t="str">
        <f>IF(SUM(AP81:AQ81)=0,"",AP81&amp;":"&amp;AQ81)</f>
        <v>21:4</v>
      </c>
      <c r="Y77" s="62" t="str">
        <f>IF(SUM(AP79:AQ79)=0,"",AP79&amp;":"&amp;AQ79)</f>
        <v>21:5</v>
      </c>
      <c r="Z77" s="187"/>
      <c r="AA77" s="192"/>
      <c r="AB77" s="192"/>
      <c r="AC77" s="195"/>
      <c r="AD77" s="2"/>
      <c r="AE77" s="25"/>
      <c r="AF77" s="25"/>
      <c r="AG77" s="39"/>
      <c r="BD77" s="12">
        <f>SUM(BD79:BD81)</f>
        <v>164</v>
      </c>
      <c r="BE77" s="12">
        <f>SUM(BE79:BE81)</f>
        <v>164</v>
      </c>
      <c r="BF77" s="12">
        <f>SUM(BF79:BF81)</f>
        <v>6</v>
      </c>
      <c r="BG77" s="12">
        <f>SUM(BG79:BG81)</f>
        <v>6</v>
      </c>
    </row>
    <row r="78" spans="10:63" ht="11.25" customHeight="1" thickBot="1">
      <c r="J78" s="30"/>
      <c r="K78" s="33"/>
      <c r="L78" s="33"/>
      <c r="N78" s="34"/>
      <c r="O78" s="33"/>
      <c r="P78" s="33"/>
      <c r="Q78" s="218"/>
      <c r="R78" s="218"/>
      <c r="S78" s="219"/>
      <c r="T78" s="203"/>
      <c r="U78" s="206">
        <f>IF(N78&lt;&gt;"",CONCATENATE(VLOOKUP(N78,'[1]zawodnicy'!$A:$E,1,FALSE)," ",VLOOKUP(N78,'[1]zawodnicy'!$A:$E,2,FALSE)," ",VLOOKUP(N78,'[1]zawodnicy'!$A:$E,3,FALSE)," - ",VLOOKUP(N78,'[1]zawodnicy'!$A:$E,4,FALSE)),"")</f>
      </c>
      <c r="V78" s="207"/>
      <c r="W78" s="27"/>
      <c r="X78" s="35">
        <f>IF(SUM(AR81:AS81)=0,"",AR81&amp;":"&amp;AS81)</f>
      </c>
      <c r="Y78" s="72">
        <f>IF(SUM(AR79:AS79)=0,"",AR79&amp;":"&amp;AS79)</f>
      </c>
      <c r="Z78" s="203"/>
      <c r="AA78" s="204"/>
      <c r="AB78" s="204"/>
      <c r="AC78" s="205"/>
      <c r="AD78" s="2"/>
      <c r="AE78" s="25"/>
      <c r="AF78" s="25"/>
      <c r="AG78" s="39"/>
      <c r="AH78" s="201" t="s">
        <v>12</v>
      </c>
      <c r="AI78" s="209"/>
      <c r="AJ78" s="208" t="s">
        <v>13</v>
      </c>
      <c r="AK78" s="209"/>
      <c r="AL78" s="208" t="s">
        <v>14</v>
      </c>
      <c r="AM78" s="202"/>
      <c r="AN78" s="201" t="s">
        <v>12</v>
      </c>
      <c r="AO78" s="209"/>
      <c r="AP78" s="208" t="s">
        <v>13</v>
      </c>
      <c r="AQ78" s="209"/>
      <c r="AR78" s="208" t="s">
        <v>14</v>
      </c>
      <c r="AS78" s="209"/>
      <c r="AT78" s="25"/>
      <c r="AU78" s="25"/>
      <c r="AV78" s="201">
        <v>1</v>
      </c>
      <c r="AW78" s="209"/>
      <c r="AX78" s="208">
        <v>2</v>
      </c>
      <c r="AY78" s="209"/>
      <c r="AZ78" s="208">
        <v>3</v>
      </c>
      <c r="BA78" s="202"/>
      <c r="BD78" s="201" t="s">
        <v>3</v>
      </c>
      <c r="BE78" s="202"/>
      <c r="BF78" s="201" t="s">
        <v>4</v>
      </c>
      <c r="BG78" s="202"/>
      <c r="BH78" s="201" t="s">
        <v>5</v>
      </c>
      <c r="BI78" s="202"/>
      <c r="BJ78" s="37" t="s">
        <v>6</v>
      </c>
      <c r="BK78" s="13">
        <f>SUM(BK79:BK81)</f>
        <v>-1.890306487728477E-16</v>
      </c>
    </row>
    <row r="79" spans="1:63" ht="11.25" customHeight="1">
      <c r="A79" s="12">
        <f>S79</f>
        <v>40</v>
      </c>
      <c r="B79" s="2" t="str">
        <f>IF(N77="","",N77)</f>
        <v>D5052</v>
      </c>
      <c r="C79" s="2">
        <f>IF(N78="","",N78)</f>
      </c>
      <c r="D79" s="2" t="str">
        <f>IF(N83="","",N83)</f>
        <v>W5396</v>
      </c>
      <c r="E79" s="2">
        <f>IF(N84="","",N84)</f>
      </c>
      <c r="I79" s="2" t="str">
        <f>"2"&amp;O75&amp;N76</f>
        <v>27Singiel dziewcząt</v>
      </c>
      <c r="J79" s="30" t="str">
        <f>IF(AC79="","",IF(AC76=2,N77,IF(AC79=2,N80,IF(AC82=2,N83,""))))</f>
        <v>W5396</v>
      </c>
      <c r="K79" s="30">
        <f>IF(AC79="","",IF(AC76=2,N78,IF(AC79=2,N81,IF(AC82=2,N84,""))))</f>
        <v>0</v>
      </c>
      <c r="M79" s="38" t="str">
        <f>N76</f>
        <v>Singiel dziewcząt</v>
      </c>
      <c r="O79" s="33"/>
      <c r="P79" s="33"/>
      <c r="Q79" s="40">
        <f>IF(AT79&gt;0,"",IF(A79=0,"",IF(VLOOKUP(A79,'[1]plan gier'!A:S,19,FALSE)="","",VLOOKUP(A79,'[1]plan gier'!A:S,19,FALSE))))</f>
      </c>
      <c r="R79" s="41" t="s">
        <v>15</v>
      </c>
      <c r="S79" s="89">
        <v>40</v>
      </c>
      <c r="T79" s="186">
        <v>2</v>
      </c>
      <c r="U79" s="189">
        <f>IF(AND(N80&lt;&gt;"",N81&lt;&gt;""),CONCATENATE(VLOOKUP(N80,'[1]zawodnicy'!$A:$E,1,FALSE)," ",VLOOKUP(N80,'[1]zawodnicy'!$A:$E,2,FALSE)," ",VLOOKUP(N80,'[1]zawodnicy'!$A:$E,3,FALSE)," - ",VLOOKUP(N80,'[1]zawodnicy'!$A:$E,4,FALSE)),"")</f>
      </c>
      <c r="V79" s="190"/>
      <c r="W79" s="43" t="str">
        <f>IF(SUM(AN81:AO81)=0,"",AO81&amp;":"&amp;AN81)</f>
        <v>5:21</v>
      </c>
      <c r="X79" s="76"/>
      <c r="Y79" s="46" t="str">
        <f>IF(SUM(AN80:AO80)=0,"",AN80&amp;":"&amp;AO80)</f>
        <v>7:21</v>
      </c>
      <c r="Z79" s="186" t="str">
        <f>IF(SUM(AV80:AW80,AZ80:BA80)=0,"",BD80&amp;":"&amp;BE80)</f>
        <v>22:84</v>
      </c>
      <c r="AA79" s="191" t="str">
        <f>IF(SUM(AV80:AW80,AZ80:BA80)=0,"",BF80&amp;":"&amp;BG80)</f>
        <v>0:4</v>
      </c>
      <c r="AB79" s="191" t="str">
        <f>IF(SUM(AV80:AW80,AZ80:BA80)=0,"",BH80&amp;":"&amp;BI80)</f>
        <v>0:2</v>
      </c>
      <c r="AC79" s="194">
        <f>IF(SUM(BH79:BH81)&gt;0,BJ80,"")</f>
        <v>3</v>
      </c>
      <c r="AD79" s="2"/>
      <c r="AE79" s="25"/>
      <c r="AF79" s="25"/>
      <c r="AG79" s="41" t="s">
        <v>15</v>
      </c>
      <c r="AH79" s="49">
        <f>IF(ISBLANK(S79),"",VLOOKUP(S79,'[1]plan gier'!$X:$AN,12,FALSE))</f>
        <v>21</v>
      </c>
      <c r="AI79" s="50">
        <f>IF(ISBLANK(S79),"",VLOOKUP(S79,'[1]plan gier'!$X:$AN,13,FALSE))</f>
        <v>11</v>
      </c>
      <c r="AJ79" s="50">
        <f>IF(ISBLANK(S79),"",VLOOKUP(S79,'[1]plan gier'!$X:$AN,14,FALSE))</f>
        <v>21</v>
      </c>
      <c r="AK79" s="50">
        <f>IF(ISBLANK(S79),"",VLOOKUP(S79,'[1]plan gier'!$X:$AN,15,FALSE))</f>
        <v>5</v>
      </c>
      <c r="AL79" s="50">
        <f>IF(ISBLANK(S79),"",VLOOKUP(S79,'[1]plan gier'!$X:$AN,16,FALSE))</f>
        <v>0</v>
      </c>
      <c r="AM79" s="50">
        <f>IF(ISBLANK(S79),"",VLOOKUP(S79,'[1]plan gier'!$X:$AN,17,FALSE))</f>
        <v>0</v>
      </c>
      <c r="AN79" s="100">
        <f aca="true" t="shared" si="9" ref="AN79:AS81">IF(AH79="",0,AH79)</f>
        <v>21</v>
      </c>
      <c r="AO79" s="48">
        <f t="shared" si="9"/>
        <v>11</v>
      </c>
      <c r="AP79" s="101">
        <f t="shared" si="9"/>
        <v>21</v>
      </c>
      <c r="AQ79" s="48">
        <f t="shared" si="9"/>
        <v>5</v>
      </c>
      <c r="AR79" s="101">
        <f t="shared" si="9"/>
        <v>0</v>
      </c>
      <c r="AS79" s="48">
        <f t="shared" si="9"/>
        <v>0</v>
      </c>
      <c r="AT79" s="102">
        <f>SUM(AN79:AS79)</f>
        <v>58</v>
      </c>
      <c r="AU79" s="103">
        <v>1</v>
      </c>
      <c r="AV79" s="104"/>
      <c r="AW79" s="105"/>
      <c r="AX79" s="50">
        <f>IF(AH81&gt;AI81,1,0)+IF(AJ81&gt;AK81,1,0)+IF(AL81&gt;AM81,1,0)</f>
        <v>2</v>
      </c>
      <c r="AY79" s="50">
        <f>AV80</f>
        <v>0</v>
      </c>
      <c r="AZ79" s="50">
        <f>IF(AH79&gt;AI79,1,0)+IF(AJ79&gt;AK79,1,0)+IF(AL79&gt;AM79,1,0)</f>
        <v>2</v>
      </c>
      <c r="BA79" s="51">
        <f>AV81</f>
        <v>0</v>
      </c>
      <c r="BD79" s="49">
        <f>AN79+AP79+AR79+AN81+AP81+AR81</f>
        <v>84</v>
      </c>
      <c r="BE79" s="51">
        <f>AO79+AQ79+AS79+AO81+AQ81+AS81</f>
        <v>25</v>
      </c>
      <c r="BF79" s="49">
        <f>AX79+AZ79</f>
        <v>4</v>
      </c>
      <c r="BG79" s="51">
        <f>AY79+BA79</f>
        <v>0</v>
      </c>
      <c r="BH79" s="49">
        <f>IF(AX79&gt;AY79,1,0)+IF(AZ79&gt;BA79,1,0)</f>
        <v>2</v>
      </c>
      <c r="BI79" s="55">
        <f>IF(AY79&gt;AX79,1,0)+IF(BA79&gt;AZ79,1,0)</f>
        <v>0</v>
      </c>
      <c r="BJ79" s="106">
        <f>IF(BH79+BI79=0,"",IF(BK79=MAX(BK79:BK81),1,IF(BK79=MIN(BK79:BK81),3,2)))</f>
        <v>1</v>
      </c>
      <c r="BK79" s="13">
        <f>IF(BH79+BI79&lt;&gt;0,BH79-BI79+(BF79-BG79)/100+(BD79-BE79)/10000,-2)</f>
        <v>2.0459</v>
      </c>
    </row>
    <row r="80" spans="1:63" ht="11.25" customHeight="1">
      <c r="A80" s="12">
        <f>S80</f>
        <v>60</v>
      </c>
      <c r="B80" s="2" t="str">
        <f>IF(N80="","",N80)</f>
        <v>X0003</v>
      </c>
      <c r="C80" s="2">
        <f>IF(N81="","",N81)</f>
      </c>
      <c r="D80" s="2" t="str">
        <f>IF(N83="","",N83)</f>
        <v>W5396</v>
      </c>
      <c r="E80" s="2">
        <f>IF(N84="","",N84)</f>
      </c>
      <c r="J80" s="30"/>
      <c r="K80" s="12"/>
      <c r="M80" s="38" t="str">
        <f>N76</f>
        <v>Singiel dziewcząt</v>
      </c>
      <c r="N80" s="31" t="s">
        <v>40</v>
      </c>
      <c r="O80" s="32">
        <f>IF(O75&gt;0,(O75&amp;2)*1,"")</f>
        <v>72</v>
      </c>
      <c r="Q80" s="40">
        <f>IF(AT80&gt;0,"",IF(A80=0,"",IF(VLOOKUP(A80,'[1]plan gier'!A:S,19,FALSE)="","",VLOOKUP(A80,'[1]plan gier'!A:S,19,FALSE))))</f>
      </c>
      <c r="R80" s="41" t="s">
        <v>19</v>
      </c>
      <c r="S80" s="89">
        <v>60</v>
      </c>
      <c r="T80" s="187"/>
      <c r="U80" s="197" t="str">
        <f>IF(AND(N80&lt;&gt;"",N81=""),CONCATENATE(VLOOKUP(N80,'[1]zawodnicy'!$A:$E,1,FALSE)," ",VLOOKUP(N80,'[1]zawodnicy'!$A:$E,2,FALSE)," ",VLOOKUP(N80,'[1]zawodnicy'!$A:$E,3,FALSE)," - ",VLOOKUP(N80,'[1]zawodnicy'!$A:$E,4,FALSE)),"")</f>
        <v>X0003 Paulina PAWLUS - UMKS Dubiecko</v>
      </c>
      <c r="V80" s="198"/>
      <c r="W80" s="60" t="str">
        <f>IF(SUM(AP81:AQ81)=0,"",AQ81&amp;":"&amp;AP81)</f>
        <v>4:21</v>
      </c>
      <c r="X80" s="86"/>
      <c r="Y80" s="62" t="str">
        <f>IF(SUM(AP80:AQ80)=0,"",AP80&amp;":"&amp;AQ80)</f>
        <v>6:21</v>
      </c>
      <c r="Z80" s="187"/>
      <c r="AA80" s="192"/>
      <c r="AB80" s="192"/>
      <c r="AC80" s="195"/>
      <c r="AD80" s="2"/>
      <c r="AE80" s="25"/>
      <c r="AF80" s="25"/>
      <c r="AG80" s="41" t="s">
        <v>19</v>
      </c>
      <c r="AH80" s="63">
        <f>IF(ISBLANK(S80),"",VLOOKUP(S80,'[1]plan gier'!$X:$AN,12,FALSE))</f>
        <v>7</v>
      </c>
      <c r="AI80" s="64">
        <f>IF(ISBLANK(S80),"",VLOOKUP(S80,'[1]plan gier'!$X:$AN,13,FALSE))</f>
        <v>21</v>
      </c>
      <c r="AJ80" s="64">
        <f>IF(ISBLANK(S80),"",VLOOKUP(S80,'[1]plan gier'!$X:$AN,14,FALSE))</f>
        <v>6</v>
      </c>
      <c r="AK80" s="64">
        <f>IF(ISBLANK(S80),"",VLOOKUP(S80,'[1]plan gier'!$X:$AN,15,FALSE))</f>
        <v>21</v>
      </c>
      <c r="AL80" s="64">
        <f>IF(ISBLANK(S80),"",VLOOKUP(S80,'[1]plan gier'!$X:$AN,16,FALSE))</f>
        <v>0</v>
      </c>
      <c r="AM80" s="64">
        <f>IF(ISBLANK(S80),"",VLOOKUP(S80,'[1]plan gier'!$X:$AN,17,FALSE))</f>
        <v>0</v>
      </c>
      <c r="AN80" s="107">
        <f t="shared" si="9"/>
        <v>7</v>
      </c>
      <c r="AO80" s="64">
        <f t="shared" si="9"/>
        <v>21</v>
      </c>
      <c r="AP80" s="108">
        <f t="shared" si="9"/>
        <v>6</v>
      </c>
      <c r="AQ80" s="64">
        <f t="shared" si="9"/>
        <v>21</v>
      </c>
      <c r="AR80" s="108">
        <f t="shared" si="9"/>
        <v>0</v>
      </c>
      <c r="AS80" s="64">
        <f t="shared" si="9"/>
        <v>0</v>
      </c>
      <c r="AT80" s="102">
        <f>SUM(AN80:AS80)</f>
        <v>55</v>
      </c>
      <c r="AU80" s="103">
        <v>2</v>
      </c>
      <c r="AV80" s="63">
        <f>IF(AH81&lt;AI81,1,0)+IF(AJ81&lt;AK81,1,0)+IF(AL81&lt;AM81,1,0)</f>
        <v>0</v>
      </c>
      <c r="AW80" s="64">
        <f>AX79</f>
        <v>2</v>
      </c>
      <c r="AX80" s="109"/>
      <c r="AY80" s="110"/>
      <c r="AZ80" s="64">
        <f>IF(AH80&gt;AI80,1,0)+IF(AJ80&gt;AK80,1,0)+IF(AL80&gt;AM80,1,0)</f>
        <v>0</v>
      </c>
      <c r="BA80" s="65">
        <f>AX81</f>
        <v>2</v>
      </c>
      <c r="BD80" s="63">
        <f>AN80+AP80+AR80+AO81+AQ81+AS81</f>
        <v>22</v>
      </c>
      <c r="BE80" s="65">
        <f>AO80+AQ80+AS80+AN81+AP81+AR81</f>
        <v>84</v>
      </c>
      <c r="BF80" s="63">
        <f>AV80+AZ80</f>
        <v>0</v>
      </c>
      <c r="BG80" s="65">
        <f>AW80+BA80</f>
        <v>4</v>
      </c>
      <c r="BH80" s="63">
        <f>IF(AV80&gt;AW80,1,0)+IF(AZ80&gt;BA80,1,0)</f>
        <v>0</v>
      </c>
      <c r="BI80" s="69">
        <f>IF(AW80&gt;AV80,1,0)+IF(BA80&gt;AZ80,1,0)</f>
        <v>2</v>
      </c>
      <c r="BJ80" s="70">
        <f>IF(BH80+BI80=0,"",IF(BK80=MAX(BK79:BK81),1,IF(BK80=MIN(BK79:BK81),3,2)))</f>
        <v>3</v>
      </c>
      <c r="BK80" s="13">
        <f>IF(BH80+BI80&lt;&gt;0,BH80-BI80+(BF80-BG80)/100+(BD80-BE80)/10000,-2)</f>
        <v>-2.0462000000000002</v>
      </c>
    </row>
    <row r="81" spans="1:63" ht="11.25" customHeight="1" thickBot="1">
      <c r="A81" s="12">
        <f>S81</f>
        <v>80</v>
      </c>
      <c r="B81" s="2" t="str">
        <f>IF(N77="","",N77)</f>
        <v>D5052</v>
      </c>
      <c r="C81" s="2">
        <f>IF(N78="","",N78)</f>
      </c>
      <c r="D81" s="2" t="str">
        <f>IF(N80="","",N80)</f>
        <v>X0003</v>
      </c>
      <c r="E81" s="2">
        <f>IF(N81="","",N81)</f>
      </c>
      <c r="I81" s="2" t="str">
        <f>"3"&amp;O75&amp;N76</f>
        <v>37Singiel dziewcząt</v>
      </c>
      <c r="J81" s="30" t="str">
        <f>IF(AC82="","",IF(AC76=3,N77,IF(AC79=3,N80,IF(AC82=3,N83,""))))</f>
        <v>X0003</v>
      </c>
      <c r="K81" s="30">
        <f>IF(AC82="","",IF(AC76=3,N78,IF(AC79=3,N81,IF(AC82=3,N84,""))))</f>
        <v>0</v>
      </c>
      <c r="M81" s="38" t="str">
        <f>N76</f>
        <v>Singiel dziewcząt</v>
      </c>
      <c r="N81" s="34"/>
      <c r="O81" s="33"/>
      <c r="P81" s="33"/>
      <c r="Q81" s="40">
        <f>IF(AT81&gt;0,"",IF(A81=0,"",IF(VLOOKUP(A81,'[1]plan gier'!A:S,19,FALSE)="","",VLOOKUP(A81,'[1]plan gier'!A:S,19,FALSE))))</f>
      </c>
      <c r="R81" s="111" t="s">
        <v>22</v>
      </c>
      <c r="S81" s="89">
        <v>80</v>
      </c>
      <c r="T81" s="203"/>
      <c r="U81" s="206">
        <f>IF(N81&lt;&gt;"",CONCATENATE(VLOOKUP(N81,'[1]zawodnicy'!$A:$E,1,FALSE)," ",VLOOKUP(N81,'[1]zawodnicy'!$A:$E,2,FALSE)," ",VLOOKUP(N81,'[1]zawodnicy'!$A:$E,3,FALSE)," - ",VLOOKUP(N81,'[1]zawodnicy'!$A:$E,4,FALSE)),"")</f>
      </c>
      <c r="V81" s="207"/>
      <c r="W81" s="71">
        <f>IF(SUM(AR81:AS81)=0,"",AS81&amp;":"&amp;AR81)</f>
      </c>
      <c r="X81" s="86"/>
      <c r="Y81" s="72">
        <f>IF(SUM(AR80:AS80)=0,"",AR80&amp;":"&amp;AS80)</f>
      </c>
      <c r="Z81" s="203"/>
      <c r="AA81" s="204"/>
      <c r="AB81" s="204"/>
      <c r="AC81" s="205"/>
      <c r="AD81" s="2"/>
      <c r="AE81" s="25"/>
      <c r="AF81" s="25"/>
      <c r="AG81" s="111" t="s">
        <v>22</v>
      </c>
      <c r="AH81" s="82">
        <f>IF(ISBLANK(S81),"",VLOOKUP(S81,'[1]plan gier'!$X:$AN,12,FALSE))</f>
        <v>21</v>
      </c>
      <c r="AI81" s="79">
        <f>IF(ISBLANK(S81),"",VLOOKUP(S81,'[1]plan gier'!$X:$AN,13,FALSE))</f>
        <v>5</v>
      </c>
      <c r="AJ81" s="79">
        <f>IF(ISBLANK(S81),"",VLOOKUP(S81,'[1]plan gier'!$X:$AN,14,FALSE))</f>
        <v>21</v>
      </c>
      <c r="AK81" s="79">
        <f>IF(ISBLANK(S81),"",VLOOKUP(S81,'[1]plan gier'!$X:$AN,15,FALSE))</f>
        <v>4</v>
      </c>
      <c r="AL81" s="79">
        <f>IF(ISBLANK(S81),"",VLOOKUP(S81,'[1]plan gier'!$X:$AN,16,FALSE))</f>
        <v>0</v>
      </c>
      <c r="AM81" s="79">
        <f>IF(ISBLANK(S81),"",VLOOKUP(S81,'[1]plan gier'!$X:$AN,17,FALSE))</f>
        <v>0</v>
      </c>
      <c r="AN81" s="112">
        <f t="shared" si="9"/>
        <v>21</v>
      </c>
      <c r="AO81" s="79">
        <f t="shared" si="9"/>
        <v>5</v>
      </c>
      <c r="AP81" s="113">
        <f t="shared" si="9"/>
        <v>21</v>
      </c>
      <c r="AQ81" s="79">
        <f t="shared" si="9"/>
        <v>4</v>
      </c>
      <c r="AR81" s="113">
        <f t="shared" si="9"/>
        <v>0</v>
      </c>
      <c r="AS81" s="79">
        <f t="shared" si="9"/>
        <v>0</v>
      </c>
      <c r="AT81" s="102">
        <f>SUM(AN81:AS81)</f>
        <v>51</v>
      </c>
      <c r="AU81" s="103">
        <v>3</v>
      </c>
      <c r="AV81" s="82">
        <f>IF(AH79&lt;AI79,1,0)+IF(AJ79&lt;AK79,1,0)+IF(AL79&lt;AM79,1,0)</f>
        <v>0</v>
      </c>
      <c r="AW81" s="79">
        <f>AZ79</f>
        <v>2</v>
      </c>
      <c r="AX81" s="79">
        <f>IF(AH80&lt;AI80,1,0)+IF(AJ80&lt;AK80,1,0)+IF(AL80&lt;AM80,1,0)</f>
        <v>2</v>
      </c>
      <c r="AY81" s="79">
        <f>AZ80</f>
        <v>0</v>
      </c>
      <c r="AZ81" s="114"/>
      <c r="BA81" s="115"/>
      <c r="BD81" s="82">
        <f>AO79+AQ79+AS79+AO80+AQ80+AS80</f>
        <v>58</v>
      </c>
      <c r="BE81" s="84">
        <f>AN79+AP79+AR79+AN80+AP80+AR80</f>
        <v>55</v>
      </c>
      <c r="BF81" s="82">
        <f>AV81+AX81</f>
        <v>2</v>
      </c>
      <c r="BG81" s="84">
        <f>AW81+AY81</f>
        <v>2</v>
      </c>
      <c r="BH81" s="82">
        <f>IF(AV81&gt;AW81,1,0)+IF(AX81&gt;AY81,1,0)</f>
        <v>1</v>
      </c>
      <c r="BI81" s="83">
        <f>IF(AW81&gt;AV81,1,0)+IF(AY81&gt;AX81,1,0)</f>
        <v>1</v>
      </c>
      <c r="BJ81" s="85">
        <f>IF(BH81+BI81=0,"",IF(BK81=MAX(BK79:BK81),1,IF(BK81=MIN(BK79:BK81),3,2)))</f>
        <v>2</v>
      </c>
      <c r="BK81" s="13">
        <f>IF(BH81+BI81&lt;&gt;0,BH81-BI81+(BF81-BG81)/100+(BD81-BE81)/10000,-2)</f>
        <v>0.0003</v>
      </c>
    </row>
    <row r="82" spans="1:59" ht="11.25" customHeight="1">
      <c r="A82" s="2"/>
      <c r="J82" s="33"/>
      <c r="K82" s="33"/>
      <c r="L82" s="33"/>
      <c r="O82" s="33"/>
      <c r="P82" s="33"/>
      <c r="Q82" s="2"/>
      <c r="R82" s="2"/>
      <c r="S82" s="2"/>
      <c r="T82" s="186">
        <v>3</v>
      </c>
      <c r="U82" s="189">
        <f>IF(AND(N83&lt;&gt;"",N84&lt;&gt;""),CONCATENATE(VLOOKUP(N83,'[1]zawodnicy'!$A:$E,1,FALSE)," ",VLOOKUP(N83,'[1]zawodnicy'!$A:$E,2,FALSE)," ",VLOOKUP(N83,'[1]zawodnicy'!$A:$E,3,FALSE)," - ",VLOOKUP(N83,'[1]zawodnicy'!$A:$E,4,FALSE)),"")</f>
      </c>
      <c r="V82" s="190"/>
      <c r="W82" s="43" t="str">
        <f>IF(SUM(AN79:AO79)=0,"",AO79&amp;":"&amp;AN79)</f>
        <v>11:21</v>
      </c>
      <c r="X82" s="45" t="str">
        <f>IF(SUM(AN80:AO80)=0,"",AO80&amp;":"&amp;AN80)</f>
        <v>21:7</v>
      </c>
      <c r="Y82" s="116"/>
      <c r="Z82" s="186" t="str">
        <f>IF(SUM(AV81:AY81)=0,"",BD81&amp;":"&amp;BE81)</f>
        <v>58:55</v>
      </c>
      <c r="AA82" s="191" t="str">
        <f>IF(SUM(AV81:AY81)=0,"",BF81&amp;":"&amp;BG81)</f>
        <v>2:2</v>
      </c>
      <c r="AB82" s="191" t="str">
        <f>IF(SUM(AV81:AY81)=0,"",BH81&amp;":"&amp;BI81)</f>
        <v>1:1</v>
      </c>
      <c r="AC82" s="194">
        <f>IF(SUM(BH79:BH81)&gt;0,BJ81,"")</f>
        <v>2</v>
      </c>
      <c r="AD82" s="2"/>
      <c r="AE82" s="25"/>
      <c r="AF82" s="25"/>
      <c r="BD82" s="12">
        <f>SUM(BD79:BD81)</f>
        <v>164</v>
      </c>
      <c r="BE82" s="12">
        <f>SUM(BE79:BE81)</f>
        <v>164</v>
      </c>
      <c r="BF82" s="12">
        <f>SUM(BF79:BF81)</f>
        <v>6</v>
      </c>
      <c r="BG82" s="12">
        <f>SUM(BG79:BG81)</f>
        <v>6</v>
      </c>
    </row>
    <row r="83" spans="1:63" ht="11.25" customHeight="1">
      <c r="A83" s="12"/>
      <c r="J83" s="12"/>
      <c r="K83" s="12"/>
      <c r="L83" s="12"/>
      <c r="N83" s="31" t="s">
        <v>41</v>
      </c>
      <c r="O83" s="32">
        <f>IF(O75&gt;0,(O75&amp;3)*1,"")</f>
        <v>73</v>
      </c>
      <c r="Q83" s="88"/>
      <c r="R83" s="88"/>
      <c r="S83" s="89"/>
      <c r="T83" s="187"/>
      <c r="U83" s="197" t="str">
        <f>IF(AND(N83&lt;&gt;"",N84=""),CONCATENATE(VLOOKUP(N83,'[1]zawodnicy'!$A:$E,1,FALSE)," ",VLOOKUP(N83,'[1]zawodnicy'!$A:$E,2,FALSE)," ",VLOOKUP(N83,'[1]zawodnicy'!$A:$E,3,FALSE)," - ",VLOOKUP(N83,'[1]zawodnicy'!$A:$E,4,FALSE)),"")</f>
        <v>W5396 Klaudia WILK - UKS Jagiellonka Medyka</v>
      </c>
      <c r="V83" s="198"/>
      <c r="W83" s="60" t="str">
        <f>IF(SUM(AP79:AQ79)=0,"",AQ79&amp;":"&amp;AP79)</f>
        <v>5:21</v>
      </c>
      <c r="X83" s="28" t="str">
        <f>IF(SUM(AP80:AQ80)=0,"",AQ80&amp;":"&amp;AP80)</f>
        <v>21:6</v>
      </c>
      <c r="Y83" s="117"/>
      <c r="Z83" s="187"/>
      <c r="AA83" s="192"/>
      <c r="AB83" s="192"/>
      <c r="AC83" s="195"/>
      <c r="AD83" s="2"/>
      <c r="AE83" s="25"/>
      <c r="AF83" s="25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1.25" customHeight="1" thickBot="1">
      <c r="A84" s="2"/>
      <c r="J84" s="33"/>
      <c r="K84" s="33"/>
      <c r="L84" s="33"/>
      <c r="N84" s="34"/>
      <c r="O84" s="33"/>
      <c r="P84" s="33"/>
      <c r="Q84" s="2"/>
      <c r="R84" s="2"/>
      <c r="S84" s="2"/>
      <c r="T84" s="188"/>
      <c r="U84" s="199">
        <f>IF(N84&lt;&gt;"",CONCATENATE(VLOOKUP(N84,'[1]zawodnicy'!$A:$E,1,FALSE)," ",VLOOKUP(N84,'[1]zawodnicy'!$A:$E,2,FALSE)," ",VLOOKUP(N84,'[1]zawodnicy'!$A:$E,3,FALSE)," - ",VLOOKUP(N84,'[1]zawodnicy'!$A:$E,4,FALSE)),"")</f>
      </c>
      <c r="V84" s="200"/>
      <c r="W84" s="91">
        <f>IF(SUM(AR79:AS79)=0,"",AS79&amp;":"&amp;AR79)</f>
      </c>
      <c r="X84" s="92">
        <f>IF(SUM(AR80:AS80)=0,"",AS80&amp;":"&amp;AR80)</f>
      </c>
      <c r="Y84" s="93"/>
      <c r="Z84" s="188"/>
      <c r="AA84" s="193"/>
      <c r="AB84" s="193"/>
      <c r="AC84" s="196"/>
      <c r="AD84" s="30"/>
      <c r="AE84" s="25"/>
      <c r="AF84" s="25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0:63" ht="12" customHeight="1" thickBot="1">
      <c r="J85" s="3"/>
      <c r="K85" s="3"/>
      <c r="L85" s="3"/>
      <c r="N85" s="4"/>
      <c r="O85" s="3"/>
      <c r="P85" s="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7"/>
    </row>
    <row r="86" spans="14:32" ht="11.25" customHeight="1" thickBot="1">
      <c r="N86" s="8"/>
      <c r="O86" s="15">
        <v>8</v>
      </c>
      <c r="Q86" s="214" t="str">
        <f>"Grupa "&amp;O86&amp;"."</f>
        <v>Grupa 8.</v>
      </c>
      <c r="R86" s="214"/>
      <c r="S86" s="215"/>
      <c r="T86" s="17" t="s">
        <v>1</v>
      </c>
      <c r="U86" s="216" t="s">
        <v>2</v>
      </c>
      <c r="V86" s="217"/>
      <c r="W86" s="17">
        <v>1</v>
      </c>
      <c r="X86" s="19">
        <v>2</v>
      </c>
      <c r="Y86" s="94">
        <v>3</v>
      </c>
      <c r="Z86" s="95" t="s">
        <v>3</v>
      </c>
      <c r="AA86" s="23" t="s">
        <v>4</v>
      </c>
      <c r="AB86" s="23" t="s">
        <v>5</v>
      </c>
      <c r="AC86" s="96" t="s">
        <v>6</v>
      </c>
      <c r="AD86" s="2"/>
      <c r="AE86" s="25"/>
      <c r="AF86" s="25"/>
    </row>
    <row r="87" spans="10:45" ht="11.25" customHeight="1">
      <c r="J87" s="33"/>
      <c r="K87" s="33"/>
      <c r="L87" s="33"/>
      <c r="N87" s="26" t="s">
        <v>0</v>
      </c>
      <c r="Q87" s="218" t="s">
        <v>9</v>
      </c>
      <c r="R87" s="218"/>
      <c r="S87" s="219" t="s">
        <v>10</v>
      </c>
      <c r="T87" s="210">
        <v>1</v>
      </c>
      <c r="U87" s="220">
        <f>IF(AND(N88&lt;&gt;"",N89&lt;&gt;""),CONCATENATE(VLOOKUP(N88,'[1]zawodnicy'!$A:$E,1,FALSE)," ",VLOOKUP(N88,'[1]zawodnicy'!$A:$E,2,FALSE)," ",VLOOKUP(N88,'[1]zawodnicy'!$A:$E,3,FALSE)," - ",VLOOKUP(N88,'[1]zawodnicy'!$A:$E,4,FALSE)),"")</f>
      </c>
      <c r="V87" s="221"/>
      <c r="W87" s="97"/>
      <c r="X87" s="98" t="str">
        <f>IF(SUM(AN92:AO92)=0,"",AN92&amp;":"&amp;AO92)</f>
        <v>21:4</v>
      </c>
      <c r="Y87" s="99" t="str">
        <f>IF(SUM(AN90:AO90)=0,"",AN90&amp;":"&amp;AO90)</f>
        <v>21:3</v>
      </c>
      <c r="Z87" s="210" t="str">
        <f>IF(SUM(AX90:BA90)=0,"",BD90&amp;":"&amp;BE90)</f>
        <v>84:16</v>
      </c>
      <c r="AA87" s="211" t="str">
        <f>IF(SUM(AX90:BA90)=0,"",BF90&amp;":"&amp;BG90)</f>
        <v>4:0</v>
      </c>
      <c r="AB87" s="211" t="str">
        <f>IF(SUM(AX90:BA90)=0,"",BH90&amp;":"&amp;BI90)</f>
        <v>2:0</v>
      </c>
      <c r="AC87" s="212">
        <f>IF(SUM(BH90:BH92)&gt;0,BJ90,"")</f>
        <v>1</v>
      </c>
      <c r="AD87" s="2"/>
      <c r="AE87" s="25"/>
      <c r="AF87" s="25"/>
      <c r="AG87" s="39"/>
      <c r="AH87" s="213" t="s">
        <v>7</v>
      </c>
      <c r="AI87" s="213"/>
      <c r="AJ87" s="213"/>
      <c r="AK87" s="213"/>
      <c r="AL87" s="213"/>
      <c r="AM87" s="213"/>
      <c r="AN87" s="213" t="s">
        <v>8</v>
      </c>
      <c r="AO87" s="213"/>
      <c r="AP87" s="213"/>
      <c r="AQ87" s="213"/>
      <c r="AR87" s="213"/>
      <c r="AS87" s="213"/>
    </row>
    <row r="88" spans="9:59" ht="11.25" customHeight="1" thickBot="1">
      <c r="I88" s="2" t="str">
        <f>"1"&amp;O86&amp;N87</f>
        <v>18Singiel dziewcząt</v>
      </c>
      <c r="J88" s="30" t="str">
        <f>IF(AC87="","",IF(AC87=1,N88,IF(AC90=1,N91,IF(AC93=1,N94,""))))</f>
        <v>B4244</v>
      </c>
      <c r="K88" s="30">
        <f>IF(AC87="","",IF(AC87=1,N89,IF(AC90=1,N92,IF(AC93=1,N95,""))))</f>
        <v>0</v>
      </c>
      <c r="L88" s="30"/>
      <c r="N88" s="31" t="s">
        <v>42</v>
      </c>
      <c r="O88" s="32">
        <f>IF(O86&gt;0,(O86&amp;1)*1,"")</f>
        <v>81</v>
      </c>
      <c r="Q88" s="218"/>
      <c r="R88" s="218"/>
      <c r="S88" s="219"/>
      <c r="T88" s="187"/>
      <c r="U88" s="197" t="str">
        <f>IF(AND(N88&lt;&gt;"",N89=""),CONCATENATE(VLOOKUP(N88,'[1]zawodnicy'!$A:$E,1,FALSE)," ",VLOOKUP(N88,'[1]zawodnicy'!$A:$E,2,FALSE)," ",VLOOKUP(N88,'[1]zawodnicy'!$A:$E,3,FALSE)," - ",VLOOKUP(N88,'[1]zawodnicy'!$A:$E,4,FALSE)),"")</f>
        <v>B4244 Klaudia BUKOWIŃSKA - UMKS Dubiecko</v>
      </c>
      <c r="V88" s="198"/>
      <c r="W88" s="27"/>
      <c r="X88" s="28" t="str">
        <f>IF(SUM(AP92:AQ92)=0,"",AP92&amp;":"&amp;AQ92)</f>
        <v>21:7</v>
      </c>
      <c r="Y88" s="62" t="str">
        <f>IF(SUM(AP90:AQ90)=0,"",AP90&amp;":"&amp;AQ90)</f>
        <v>21:2</v>
      </c>
      <c r="Z88" s="187"/>
      <c r="AA88" s="192"/>
      <c r="AB88" s="192"/>
      <c r="AC88" s="195"/>
      <c r="AD88" s="2"/>
      <c r="AE88" s="25"/>
      <c r="AF88" s="25"/>
      <c r="AG88" s="39"/>
      <c r="BD88" s="12">
        <f>SUM(BD90:BD92)</f>
        <v>215</v>
      </c>
      <c r="BE88" s="12">
        <f>SUM(BE90:BE92)</f>
        <v>215</v>
      </c>
      <c r="BF88" s="12">
        <f>SUM(BF90:BF92)</f>
        <v>7</v>
      </c>
      <c r="BG88" s="12">
        <f>SUM(BG90:BG92)</f>
        <v>7</v>
      </c>
    </row>
    <row r="89" spans="10:63" ht="11.25" customHeight="1" thickBot="1">
      <c r="J89" s="30"/>
      <c r="K89" s="33"/>
      <c r="L89" s="33"/>
      <c r="N89" s="34"/>
      <c r="O89" s="33"/>
      <c r="P89" s="33"/>
      <c r="Q89" s="218"/>
      <c r="R89" s="218"/>
      <c r="S89" s="219"/>
      <c r="T89" s="203"/>
      <c r="U89" s="206">
        <f>IF(N89&lt;&gt;"",CONCATENATE(VLOOKUP(N89,'[1]zawodnicy'!$A:$E,1,FALSE)," ",VLOOKUP(N89,'[1]zawodnicy'!$A:$E,2,FALSE)," ",VLOOKUP(N89,'[1]zawodnicy'!$A:$E,3,FALSE)," - ",VLOOKUP(N89,'[1]zawodnicy'!$A:$E,4,FALSE)),"")</f>
      </c>
      <c r="V89" s="207"/>
      <c r="W89" s="27"/>
      <c r="X89" s="35">
        <f>IF(SUM(AR92:AS92)=0,"",AR92&amp;":"&amp;AS92)</f>
      </c>
      <c r="Y89" s="72">
        <f>IF(SUM(AR90:AS90)=0,"",AR90&amp;":"&amp;AS90)</f>
      </c>
      <c r="Z89" s="203"/>
      <c r="AA89" s="204"/>
      <c r="AB89" s="204"/>
      <c r="AC89" s="205"/>
      <c r="AD89" s="2"/>
      <c r="AE89" s="25"/>
      <c r="AF89" s="25"/>
      <c r="AG89" s="39"/>
      <c r="AH89" s="201" t="s">
        <v>12</v>
      </c>
      <c r="AI89" s="209"/>
      <c r="AJ89" s="208" t="s">
        <v>13</v>
      </c>
      <c r="AK89" s="209"/>
      <c r="AL89" s="208" t="s">
        <v>14</v>
      </c>
      <c r="AM89" s="202"/>
      <c r="AN89" s="201" t="s">
        <v>12</v>
      </c>
      <c r="AO89" s="209"/>
      <c r="AP89" s="208" t="s">
        <v>13</v>
      </c>
      <c r="AQ89" s="209"/>
      <c r="AR89" s="208" t="s">
        <v>14</v>
      </c>
      <c r="AS89" s="209"/>
      <c r="AT89" s="25"/>
      <c r="AU89" s="25"/>
      <c r="AV89" s="201">
        <v>1</v>
      </c>
      <c r="AW89" s="209"/>
      <c r="AX89" s="208">
        <v>2</v>
      </c>
      <c r="AY89" s="209"/>
      <c r="AZ89" s="208">
        <v>3</v>
      </c>
      <c r="BA89" s="202"/>
      <c r="BD89" s="201" t="s">
        <v>3</v>
      </c>
      <c r="BE89" s="202"/>
      <c r="BF89" s="201" t="s">
        <v>4</v>
      </c>
      <c r="BG89" s="202"/>
      <c r="BH89" s="201" t="s">
        <v>5</v>
      </c>
      <c r="BI89" s="202"/>
      <c r="BJ89" s="37" t="s">
        <v>6</v>
      </c>
      <c r="BK89" s="13">
        <f>SUM(BK90:BK92)</f>
        <v>3.660266534311063E-16</v>
      </c>
    </row>
    <row r="90" spans="1:63" ht="11.25" customHeight="1">
      <c r="A90" s="12">
        <f>S90</f>
        <v>41</v>
      </c>
      <c r="B90" s="2" t="str">
        <f>IF(N88="","",N88)</f>
        <v>B4244</v>
      </c>
      <c r="C90" s="2">
        <f>IF(N89="","",N89)</f>
      </c>
      <c r="D90" s="2" t="str">
        <f>IF(N94="","",N94)</f>
        <v>X0009</v>
      </c>
      <c r="E90" s="2">
        <f>IF(N95="","",N95)</f>
      </c>
      <c r="I90" s="2" t="str">
        <f>"2"&amp;O86&amp;N87</f>
        <v>28Singiel dziewcząt</v>
      </c>
      <c r="J90" s="30" t="str">
        <f>IF(AC90="","",IF(AC87=2,N88,IF(AC90=2,N91,IF(AC93=2,N94,""))))</f>
        <v>X0009</v>
      </c>
      <c r="K90" s="30">
        <f>IF(AC90="","",IF(AC87=2,N89,IF(AC90=2,N92,IF(AC93=2,N95,""))))</f>
        <v>0</v>
      </c>
      <c r="M90" s="38" t="str">
        <f>N87</f>
        <v>Singiel dziewcząt</v>
      </c>
      <c r="O90" s="33"/>
      <c r="P90" s="33"/>
      <c r="Q90" s="40">
        <f>IF(AT90&gt;0,"",IF(A90=0,"",IF(VLOOKUP(A90,'[1]plan gier'!A:S,19,FALSE)="","",VLOOKUP(A90,'[1]plan gier'!A:S,19,FALSE))))</f>
      </c>
      <c r="R90" s="41" t="s">
        <v>15</v>
      </c>
      <c r="S90" s="89">
        <v>41</v>
      </c>
      <c r="T90" s="186">
        <v>2</v>
      </c>
      <c r="U90" s="189">
        <f>IF(AND(N91&lt;&gt;"",N92&lt;&gt;""),CONCATENATE(VLOOKUP(N91,'[1]zawodnicy'!$A:$E,1,FALSE)," ",VLOOKUP(N91,'[1]zawodnicy'!$A:$E,2,FALSE)," ",VLOOKUP(N91,'[1]zawodnicy'!$A:$E,3,FALSE)," - ",VLOOKUP(N91,'[1]zawodnicy'!$A:$E,4,FALSE)),"")</f>
      </c>
      <c r="V90" s="190"/>
      <c r="W90" s="43" t="str">
        <f>IF(SUM(AN92:AO92)=0,"",AO92&amp;":"&amp;AN92)</f>
        <v>4:21</v>
      </c>
      <c r="X90" s="76"/>
      <c r="Y90" s="46" t="str">
        <f>IF(SUM(AN91:AO91)=0,"",AN91&amp;":"&amp;AO91)</f>
        <v>15:21</v>
      </c>
      <c r="Z90" s="186" t="str">
        <f>IF(SUM(AV91:AW91,AZ91:BA91)=0,"",BD91&amp;":"&amp;BE91)</f>
        <v>64:104</v>
      </c>
      <c r="AA90" s="191" t="str">
        <f>IF(SUM(AV91:AW91,AZ91:BA91)=0,"",BF91&amp;":"&amp;BG91)</f>
        <v>1:4</v>
      </c>
      <c r="AB90" s="191" t="str">
        <f>IF(SUM(AV91:AW91,AZ91:BA91)=0,"",BH91&amp;":"&amp;BI91)</f>
        <v>0:2</v>
      </c>
      <c r="AC90" s="194">
        <f>IF(SUM(BH90:BH92)&gt;0,BJ91,"")</f>
        <v>3</v>
      </c>
      <c r="AD90" s="2"/>
      <c r="AE90" s="25"/>
      <c r="AF90" s="25"/>
      <c r="AG90" s="41" t="s">
        <v>15</v>
      </c>
      <c r="AH90" s="49">
        <f>IF(ISBLANK(S90),"",VLOOKUP(S90,'[1]plan gier'!$X:$AN,12,FALSE))</f>
        <v>21</v>
      </c>
      <c r="AI90" s="50">
        <f>IF(ISBLANK(S90),"",VLOOKUP(S90,'[1]plan gier'!$X:$AN,13,FALSE))</f>
        <v>3</v>
      </c>
      <c r="AJ90" s="50">
        <f>IF(ISBLANK(S90),"",VLOOKUP(S90,'[1]plan gier'!$X:$AN,14,FALSE))</f>
        <v>21</v>
      </c>
      <c r="AK90" s="50">
        <f>IF(ISBLANK(S90),"",VLOOKUP(S90,'[1]plan gier'!$X:$AN,15,FALSE))</f>
        <v>2</v>
      </c>
      <c r="AL90" s="50">
        <f>IF(ISBLANK(S90),"",VLOOKUP(S90,'[1]plan gier'!$X:$AN,16,FALSE))</f>
        <v>0</v>
      </c>
      <c r="AM90" s="50">
        <f>IF(ISBLANK(S90),"",VLOOKUP(S90,'[1]plan gier'!$X:$AN,17,FALSE))</f>
        <v>0</v>
      </c>
      <c r="AN90" s="100">
        <f aca="true" t="shared" si="10" ref="AN90:AS92">IF(AH90="",0,AH90)</f>
        <v>21</v>
      </c>
      <c r="AO90" s="48">
        <f t="shared" si="10"/>
        <v>3</v>
      </c>
      <c r="AP90" s="101">
        <f t="shared" si="10"/>
        <v>21</v>
      </c>
      <c r="AQ90" s="48">
        <f t="shared" si="10"/>
        <v>2</v>
      </c>
      <c r="AR90" s="101">
        <f t="shared" si="10"/>
        <v>0</v>
      </c>
      <c r="AS90" s="48">
        <f t="shared" si="10"/>
        <v>0</v>
      </c>
      <c r="AT90" s="102">
        <f>SUM(AN90:AS90)</f>
        <v>47</v>
      </c>
      <c r="AU90" s="103">
        <v>1</v>
      </c>
      <c r="AV90" s="104"/>
      <c r="AW90" s="105"/>
      <c r="AX90" s="50">
        <f>IF(AH92&gt;AI92,1,0)+IF(AJ92&gt;AK92,1,0)+IF(AL92&gt;AM92,1,0)</f>
        <v>2</v>
      </c>
      <c r="AY90" s="50">
        <f>AV91</f>
        <v>0</v>
      </c>
      <c r="AZ90" s="50">
        <f>IF(AH90&gt;AI90,1,0)+IF(AJ90&gt;AK90,1,0)+IF(AL90&gt;AM90,1,0)</f>
        <v>2</v>
      </c>
      <c r="BA90" s="51">
        <f>AV92</f>
        <v>0</v>
      </c>
      <c r="BD90" s="49">
        <f>AN90+AP90+AR90+AN92+AP92+AR92</f>
        <v>84</v>
      </c>
      <c r="BE90" s="51">
        <f>AO90+AQ90+AS90+AO92+AQ92+AS92</f>
        <v>16</v>
      </c>
      <c r="BF90" s="49">
        <f>AX90+AZ90</f>
        <v>4</v>
      </c>
      <c r="BG90" s="51">
        <f>AY90+BA90</f>
        <v>0</v>
      </c>
      <c r="BH90" s="49">
        <f>IF(AX90&gt;AY90,1,0)+IF(AZ90&gt;BA90,1,0)</f>
        <v>2</v>
      </c>
      <c r="BI90" s="55">
        <f>IF(AY90&gt;AX90,1,0)+IF(BA90&gt;AZ90,1,0)</f>
        <v>0</v>
      </c>
      <c r="BJ90" s="106">
        <f>IF(BH90+BI90=0,"",IF(BK90=MAX(BK90:BK92),1,IF(BK90=MIN(BK90:BK92),3,2)))</f>
        <v>1</v>
      </c>
      <c r="BK90" s="13">
        <f>IF(BH90+BI90&lt;&gt;0,BH90-BI90+(BF90-BG90)/100+(BD90-BE90)/10000,-2)</f>
        <v>2.0468</v>
      </c>
    </row>
    <row r="91" spans="1:63" ht="11.25" customHeight="1">
      <c r="A91" s="12">
        <f>S91</f>
        <v>61</v>
      </c>
      <c r="B91" s="2" t="str">
        <f>IF(N91="","",N91)</f>
        <v>X0011</v>
      </c>
      <c r="C91" s="2">
        <f>IF(N92="","",N92)</f>
      </c>
      <c r="D91" s="2" t="str">
        <f>IF(N94="","",N94)</f>
        <v>X0009</v>
      </c>
      <c r="E91" s="2">
        <f>IF(N95="","",N95)</f>
      </c>
      <c r="J91" s="30"/>
      <c r="K91" s="12"/>
      <c r="M91" s="38" t="str">
        <f>N87</f>
        <v>Singiel dziewcząt</v>
      </c>
      <c r="N91" s="31" t="s">
        <v>43</v>
      </c>
      <c r="O91" s="32">
        <f>IF(O86&gt;0,(O86&amp;2)*1,"")</f>
        <v>82</v>
      </c>
      <c r="Q91" s="40">
        <f>IF(AT91&gt;0,"",IF(A91=0,"",IF(VLOOKUP(A91,'[1]plan gier'!A:S,19,FALSE)="","",VLOOKUP(A91,'[1]plan gier'!A:S,19,FALSE))))</f>
      </c>
      <c r="R91" s="41" t="s">
        <v>19</v>
      </c>
      <c r="S91" s="89">
        <v>61</v>
      </c>
      <c r="T91" s="187"/>
      <c r="U91" s="197" t="str">
        <f>IF(AND(N91&lt;&gt;"",N92=""),CONCATENATE(VLOOKUP(N91,'[1]zawodnicy'!$A:$E,1,FALSE)," ",VLOOKUP(N91,'[1]zawodnicy'!$A:$E,2,FALSE)," ",VLOOKUP(N91,'[1]zawodnicy'!$A:$E,3,FALSE)," - ",VLOOKUP(N91,'[1]zawodnicy'!$A:$E,4,FALSE)),"")</f>
        <v>X0011 Patrycja ZAPAŁ - UKS Sokół Ropczyce</v>
      </c>
      <c r="V91" s="198"/>
      <c r="W91" s="60" t="str">
        <f>IF(SUM(AP92:AQ92)=0,"",AQ92&amp;":"&amp;AP92)</f>
        <v>7:21</v>
      </c>
      <c r="X91" s="86"/>
      <c r="Y91" s="62" t="str">
        <f>IF(SUM(AP91:AQ91)=0,"",AP91&amp;":"&amp;AQ91)</f>
        <v>22:20</v>
      </c>
      <c r="Z91" s="187"/>
      <c r="AA91" s="192"/>
      <c r="AB91" s="192"/>
      <c r="AC91" s="195"/>
      <c r="AD91" s="2"/>
      <c r="AE91" s="25"/>
      <c r="AF91" s="25"/>
      <c r="AG91" s="41" t="s">
        <v>19</v>
      </c>
      <c r="AH91" s="63">
        <f>IF(ISBLANK(S91),"",VLOOKUP(S91,'[1]plan gier'!$X:$AN,12,FALSE))</f>
        <v>15</v>
      </c>
      <c r="AI91" s="64">
        <f>IF(ISBLANK(S91),"",VLOOKUP(S91,'[1]plan gier'!$X:$AN,13,FALSE))</f>
        <v>21</v>
      </c>
      <c r="AJ91" s="64">
        <f>IF(ISBLANK(S91),"",VLOOKUP(S91,'[1]plan gier'!$X:$AN,14,FALSE))</f>
        <v>22</v>
      </c>
      <c r="AK91" s="64">
        <f>IF(ISBLANK(S91),"",VLOOKUP(S91,'[1]plan gier'!$X:$AN,15,FALSE))</f>
        <v>20</v>
      </c>
      <c r="AL91" s="64">
        <f>IF(ISBLANK(S91),"",VLOOKUP(S91,'[1]plan gier'!$X:$AN,16,FALSE))</f>
        <v>16</v>
      </c>
      <c r="AM91" s="64">
        <f>IF(ISBLANK(S91),"",VLOOKUP(S91,'[1]plan gier'!$X:$AN,17,FALSE))</f>
        <v>21</v>
      </c>
      <c r="AN91" s="107">
        <f t="shared" si="10"/>
        <v>15</v>
      </c>
      <c r="AO91" s="64">
        <f t="shared" si="10"/>
        <v>21</v>
      </c>
      <c r="AP91" s="108">
        <f t="shared" si="10"/>
        <v>22</v>
      </c>
      <c r="AQ91" s="64">
        <f t="shared" si="10"/>
        <v>20</v>
      </c>
      <c r="AR91" s="108">
        <f t="shared" si="10"/>
        <v>16</v>
      </c>
      <c r="AS91" s="64">
        <f t="shared" si="10"/>
        <v>21</v>
      </c>
      <c r="AT91" s="102">
        <f>SUM(AN91:AS91)</f>
        <v>115</v>
      </c>
      <c r="AU91" s="103">
        <v>2</v>
      </c>
      <c r="AV91" s="63">
        <f>IF(AH92&lt;AI92,1,0)+IF(AJ92&lt;AK92,1,0)+IF(AL92&lt;AM92,1,0)</f>
        <v>0</v>
      </c>
      <c r="AW91" s="64">
        <f>AX90</f>
        <v>2</v>
      </c>
      <c r="AX91" s="109"/>
      <c r="AY91" s="110"/>
      <c r="AZ91" s="64">
        <f>IF(AH91&gt;AI91,1,0)+IF(AJ91&gt;AK91,1,0)+IF(AL91&gt;AM91,1,0)</f>
        <v>1</v>
      </c>
      <c r="BA91" s="65">
        <f>AX92</f>
        <v>2</v>
      </c>
      <c r="BD91" s="63">
        <f>AN91+AP91+AR91+AO92+AQ92+AS92</f>
        <v>64</v>
      </c>
      <c r="BE91" s="65">
        <f>AO91+AQ91+AS91+AN92+AP92+AR92</f>
        <v>104</v>
      </c>
      <c r="BF91" s="63">
        <f>AV91+AZ91</f>
        <v>1</v>
      </c>
      <c r="BG91" s="65">
        <f>AW91+BA91</f>
        <v>4</v>
      </c>
      <c r="BH91" s="63">
        <f>IF(AV91&gt;AW91,1,0)+IF(AZ91&gt;BA91,1,0)</f>
        <v>0</v>
      </c>
      <c r="BI91" s="69">
        <f>IF(AW91&gt;AV91,1,0)+IF(BA91&gt;AZ91,1,0)</f>
        <v>2</v>
      </c>
      <c r="BJ91" s="70">
        <f>IF(BH91+BI91=0,"",IF(BK91=MAX(BK90:BK92),1,IF(BK91=MIN(BK90:BK92),3,2)))</f>
        <v>3</v>
      </c>
      <c r="BK91" s="13">
        <f>IF(BH91+BI91&lt;&gt;0,BH91-BI91+(BF91-BG91)/100+(BD91-BE91)/10000,-2)</f>
        <v>-2.034</v>
      </c>
    </row>
    <row r="92" spans="1:63" ht="11.25" customHeight="1" thickBot="1">
      <c r="A92" s="12">
        <f>S92</f>
        <v>81</v>
      </c>
      <c r="B92" s="2" t="str">
        <f>IF(N88="","",N88)</f>
        <v>B4244</v>
      </c>
      <c r="C92" s="2">
        <f>IF(N89="","",N89)</f>
      </c>
      <c r="D92" s="2" t="str">
        <f>IF(N91="","",N91)</f>
        <v>X0011</v>
      </c>
      <c r="E92" s="2">
        <f>IF(N92="","",N92)</f>
      </c>
      <c r="I92" s="2" t="str">
        <f>"3"&amp;O86&amp;N87</f>
        <v>38Singiel dziewcząt</v>
      </c>
      <c r="J92" s="30" t="str">
        <f>IF(AC93="","",IF(AC87=3,N88,IF(AC90=3,N91,IF(AC93=3,N94,""))))</f>
        <v>X0011</v>
      </c>
      <c r="K92" s="30">
        <f>IF(AC93="","",IF(AC87=3,N89,IF(AC90=3,N92,IF(AC93=3,N95,""))))</f>
        <v>0</v>
      </c>
      <c r="M92" s="38" t="str">
        <f>N87</f>
        <v>Singiel dziewcząt</v>
      </c>
      <c r="N92" s="34"/>
      <c r="O92" s="33"/>
      <c r="P92" s="33"/>
      <c r="Q92" s="40">
        <f>IF(AT92&gt;0,"",IF(A92=0,"",IF(VLOOKUP(A92,'[1]plan gier'!A:S,19,FALSE)="","",VLOOKUP(A92,'[1]plan gier'!A:S,19,FALSE))))</f>
      </c>
      <c r="R92" s="111" t="s">
        <v>22</v>
      </c>
      <c r="S92" s="89">
        <v>81</v>
      </c>
      <c r="T92" s="203"/>
      <c r="U92" s="206">
        <f>IF(N92&lt;&gt;"",CONCATENATE(VLOOKUP(N92,'[1]zawodnicy'!$A:$E,1,FALSE)," ",VLOOKUP(N92,'[1]zawodnicy'!$A:$E,2,FALSE)," ",VLOOKUP(N92,'[1]zawodnicy'!$A:$E,3,FALSE)," - ",VLOOKUP(N92,'[1]zawodnicy'!$A:$E,4,FALSE)),"")</f>
      </c>
      <c r="V92" s="207"/>
      <c r="W92" s="71">
        <f>IF(SUM(AR92:AS92)=0,"",AS92&amp;":"&amp;AR92)</f>
      </c>
      <c r="X92" s="86"/>
      <c r="Y92" s="72" t="str">
        <f>IF(SUM(AR91:AS91)=0,"",AR91&amp;":"&amp;AS91)</f>
        <v>16:21</v>
      </c>
      <c r="Z92" s="203"/>
      <c r="AA92" s="204"/>
      <c r="AB92" s="204"/>
      <c r="AC92" s="205"/>
      <c r="AD92" s="2"/>
      <c r="AE92" s="25"/>
      <c r="AF92" s="25"/>
      <c r="AG92" s="111" t="s">
        <v>22</v>
      </c>
      <c r="AH92" s="82">
        <f>IF(ISBLANK(S92),"",VLOOKUP(S92,'[1]plan gier'!$X:$AN,12,FALSE))</f>
        <v>21</v>
      </c>
      <c r="AI92" s="79">
        <f>IF(ISBLANK(S92),"",VLOOKUP(S92,'[1]plan gier'!$X:$AN,13,FALSE))</f>
        <v>4</v>
      </c>
      <c r="AJ92" s="79">
        <f>IF(ISBLANK(S92),"",VLOOKUP(S92,'[1]plan gier'!$X:$AN,14,FALSE))</f>
        <v>21</v>
      </c>
      <c r="AK92" s="79">
        <f>IF(ISBLANK(S92),"",VLOOKUP(S92,'[1]plan gier'!$X:$AN,15,FALSE))</f>
        <v>7</v>
      </c>
      <c r="AL92" s="79">
        <f>IF(ISBLANK(S92),"",VLOOKUP(S92,'[1]plan gier'!$X:$AN,16,FALSE))</f>
        <v>0</v>
      </c>
      <c r="AM92" s="79">
        <f>IF(ISBLANK(S92),"",VLOOKUP(S92,'[1]plan gier'!$X:$AN,17,FALSE))</f>
        <v>0</v>
      </c>
      <c r="AN92" s="112">
        <f t="shared" si="10"/>
        <v>21</v>
      </c>
      <c r="AO92" s="79">
        <f t="shared" si="10"/>
        <v>4</v>
      </c>
      <c r="AP92" s="113">
        <f t="shared" si="10"/>
        <v>21</v>
      </c>
      <c r="AQ92" s="79">
        <f t="shared" si="10"/>
        <v>7</v>
      </c>
      <c r="AR92" s="113">
        <f t="shared" si="10"/>
        <v>0</v>
      </c>
      <c r="AS92" s="79">
        <f t="shared" si="10"/>
        <v>0</v>
      </c>
      <c r="AT92" s="102">
        <f>SUM(AN92:AS92)</f>
        <v>53</v>
      </c>
      <c r="AU92" s="103">
        <v>3</v>
      </c>
      <c r="AV92" s="82">
        <f>IF(AH90&lt;AI90,1,0)+IF(AJ90&lt;AK90,1,0)+IF(AL90&lt;AM90,1,0)</f>
        <v>0</v>
      </c>
      <c r="AW92" s="79">
        <f>AZ90</f>
        <v>2</v>
      </c>
      <c r="AX92" s="79">
        <f>IF(AH91&lt;AI91,1,0)+IF(AJ91&lt;AK91,1,0)+IF(AL91&lt;AM91,1,0)</f>
        <v>2</v>
      </c>
      <c r="AY92" s="79">
        <f>AZ91</f>
        <v>1</v>
      </c>
      <c r="AZ92" s="114"/>
      <c r="BA92" s="115"/>
      <c r="BD92" s="82">
        <f>AO90+AQ90+AS90+AO91+AQ91+AS91</f>
        <v>67</v>
      </c>
      <c r="BE92" s="84">
        <f>AN90+AP90+AR90+AN91+AP91+AR91</f>
        <v>95</v>
      </c>
      <c r="BF92" s="82">
        <f>AV92+AX92</f>
        <v>2</v>
      </c>
      <c r="BG92" s="84">
        <f>AW92+AY92</f>
        <v>3</v>
      </c>
      <c r="BH92" s="82">
        <f>IF(AV92&gt;AW92,1,0)+IF(AX92&gt;AY92,1,0)</f>
        <v>1</v>
      </c>
      <c r="BI92" s="83">
        <f>IF(AW92&gt;AV92,1,0)+IF(AY92&gt;AX92,1,0)</f>
        <v>1</v>
      </c>
      <c r="BJ92" s="85">
        <f>IF(BH92+BI92=0,"",IF(BK92=MAX(BK90:BK92),1,IF(BK92=MIN(BK90:BK92),3,2)))</f>
        <v>2</v>
      </c>
      <c r="BK92" s="13">
        <f>IF(BH92+BI92&lt;&gt;0,BH92-BI92+(BF92-BG92)/100+(BD92-BE92)/10000,-2)</f>
        <v>-0.0128</v>
      </c>
    </row>
    <row r="93" spans="1:59" ht="11.25" customHeight="1">
      <c r="A93" s="2"/>
      <c r="J93" s="33"/>
      <c r="K93" s="33"/>
      <c r="L93" s="33"/>
      <c r="O93" s="33"/>
      <c r="P93" s="33"/>
      <c r="Q93" s="2"/>
      <c r="R93" s="2"/>
      <c r="S93" s="2"/>
      <c r="T93" s="186">
        <v>3</v>
      </c>
      <c r="U93" s="189">
        <f>IF(AND(N94&lt;&gt;"",N95&lt;&gt;""),CONCATENATE(VLOOKUP(N94,'[1]zawodnicy'!$A:$E,1,FALSE)," ",VLOOKUP(N94,'[1]zawodnicy'!$A:$E,2,FALSE)," ",VLOOKUP(N94,'[1]zawodnicy'!$A:$E,3,FALSE)," - ",VLOOKUP(N94,'[1]zawodnicy'!$A:$E,4,FALSE)),"")</f>
      </c>
      <c r="V93" s="190"/>
      <c r="W93" s="43" t="str">
        <f>IF(SUM(AN90:AO90)=0,"",AO90&amp;":"&amp;AN90)</f>
        <v>3:21</v>
      </c>
      <c r="X93" s="45" t="str">
        <f>IF(SUM(AN91:AO91)=0,"",AO91&amp;":"&amp;AN91)</f>
        <v>21:15</v>
      </c>
      <c r="Y93" s="116"/>
      <c r="Z93" s="186" t="str">
        <f>IF(SUM(AV92:AY92)=0,"",BD92&amp;":"&amp;BE92)</f>
        <v>67:95</v>
      </c>
      <c r="AA93" s="191" t="str">
        <f>IF(SUM(AV92:AY92)=0,"",BF92&amp;":"&amp;BG92)</f>
        <v>2:3</v>
      </c>
      <c r="AB93" s="191" t="str">
        <f>IF(SUM(AV92:AY92)=0,"",BH92&amp;":"&amp;BI92)</f>
        <v>1:1</v>
      </c>
      <c r="AC93" s="194">
        <f>IF(SUM(BH90:BH92)&gt;0,BJ92,"")</f>
        <v>2</v>
      </c>
      <c r="AD93" s="2"/>
      <c r="AE93" s="25"/>
      <c r="AF93" s="25"/>
      <c r="BD93" s="12">
        <f>SUM(BD90:BD92)</f>
        <v>215</v>
      </c>
      <c r="BE93" s="12">
        <f>SUM(BE90:BE92)</f>
        <v>215</v>
      </c>
      <c r="BF93" s="12">
        <f>SUM(BF90:BF92)</f>
        <v>7</v>
      </c>
      <c r="BG93" s="12">
        <f>SUM(BG90:BG92)</f>
        <v>7</v>
      </c>
    </row>
    <row r="94" spans="1:63" ht="11.25" customHeight="1">
      <c r="A94" s="12"/>
      <c r="J94" s="12"/>
      <c r="K94" s="12"/>
      <c r="L94" s="12"/>
      <c r="N94" s="31" t="s">
        <v>44</v>
      </c>
      <c r="O94" s="32">
        <f>IF(O86&gt;0,(O86&amp;3)*1,"")</f>
        <v>83</v>
      </c>
      <c r="Q94" s="88"/>
      <c r="R94" s="88"/>
      <c r="S94" s="89"/>
      <c r="T94" s="187"/>
      <c r="U94" s="197" t="str">
        <f>IF(AND(N94&lt;&gt;"",N95=""),CONCATENATE(VLOOKUP(N94,'[1]zawodnicy'!$A:$E,1,FALSE)," ",VLOOKUP(N94,'[1]zawodnicy'!$A:$E,2,FALSE)," ",VLOOKUP(N94,'[1]zawodnicy'!$A:$E,3,FALSE)," - ",VLOOKUP(N94,'[1]zawodnicy'!$A:$E,4,FALSE)),"")</f>
        <v>X0009 Izabela LASOTA - UKS Refleks Żupawa</v>
      </c>
      <c r="V94" s="198"/>
      <c r="W94" s="60" t="str">
        <f>IF(SUM(AP90:AQ90)=0,"",AQ90&amp;":"&amp;AP90)</f>
        <v>2:21</v>
      </c>
      <c r="X94" s="28" t="str">
        <f>IF(SUM(AP91:AQ91)=0,"",AQ91&amp;":"&amp;AP91)</f>
        <v>20:22</v>
      </c>
      <c r="Y94" s="117"/>
      <c r="Z94" s="187"/>
      <c r="AA94" s="192"/>
      <c r="AB94" s="192"/>
      <c r="AC94" s="195"/>
      <c r="AD94" s="2"/>
      <c r="AE94" s="25"/>
      <c r="AF94" s="25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1.25" customHeight="1" thickBot="1">
      <c r="A95" s="2"/>
      <c r="J95" s="33"/>
      <c r="K95" s="33"/>
      <c r="L95" s="33"/>
      <c r="N95" s="34"/>
      <c r="O95" s="33"/>
      <c r="P95" s="33"/>
      <c r="Q95" s="2"/>
      <c r="R95" s="2"/>
      <c r="S95" s="2"/>
      <c r="T95" s="188"/>
      <c r="U95" s="199">
        <f>IF(N95&lt;&gt;"",CONCATENATE(VLOOKUP(N95,'[1]zawodnicy'!$A:$E,1,FALSE)," ",VLOOKUP(N95,'[1]zawodnicy'!$A:$E,2,FALSE)," ",VLOOKUP(N95,'[1]zawodnicy'!$A:$E,3,FALSE)," - ",VLOOKUP(N95,'[1]zawodnicy'!$A:$E,4,FALSE)),"")</f>
      </c>
      <c r="V95" s="200"/>
      <c r="W95" s="91">
        <f>IF(SUM(AR90:AS90)=0,"",AS90&amp;":"&amp;AR90)</f>
      </c>
      <c r="X95" s="92" t="str">
        <f>IF(SUM(AR91:AS91)=0,"",AS91&amp;":"&amp;AR91)</f>
        <v>21:16</v>
      </c>
      <c r="Y95" s="93"/>
      <c r="Z95" s="188"/>
      <c r="AA95" s="193"/>
      <c r="AB95" s="193"/>
      <c r="AC95" s="196"/>
      <c r="AD95" s="30"/>
      <c r="AE95" s="25"/>
      <c r="AF95" s="25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0:63" ht="12" customHeight="1" thickBot="1">
      <c r="J96" s="3"/>
      <c r="K96" s="3"/>
      <c r="L96" s="3"/>
      <c r="N96" s="4"/>
      <c r="O96" s="3"/>
      <c r="P96" s="3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7"/>
    </row>
    <row r="97" spans="14:32" ht="11.25" customHeight="1" thickBot="1">
      <c r="N97" s="8"/>
      <c r="O97" s="15">
        <v>9</v>
      </c>
      <c r="Q97" s="214" t="str">
        <f>"Grupa "&amp;O97&amp;"."</f>
        <v>Grupa 9.</v>
      </c>
      <c r="R97" s="214"/>
      <c r="S97" s="215"/>
      <c r="T97" s="17" t="s">
        <v>1</v>
      </c>
      <c r="U97" s="216" t="s">
        <v>2</v>
      </c>
      <c r="V97" s="217"/>
      <c r="W97" s="17">
        <v>1</v>
      </c>
      <c r="X97" s="19">
        <v>2</v>
      </c>
      <c r="Y97" s="94">
        <v>3</v>
      </c>
      <c r="Z97" s="95" t="s">
        <v>3</v>
      </c>
      <c r="AA97" s="23" t="s">
        <v>4</v>
      </c>
      <c r="AB97" s="23" t="s">
        <v>5</v>
      </c>
      <c r="AC97" s="96" t="s">
        <v>6</v>
      </c>
      <c r="AD97" s="2"/>
      <c r="AE97" s="25"/>
      <c r="AF97" s="25"/>
    </row>
    <row r="98" spans="10:45" ht="11.25" customHeight="1">
      <c r="J98" s="33"/>
      <c r="K98" s="33"/>
      <c r="L98" s="33"/>
      <c r="N98" s="26" t="s">
        <v>0</v>
      </c>
      <c r="Q98" s="218" t="s">
        <v>9</v>
      </c>
      <c r="R98" s="218"/>
      <c r="S98" s="219" t="s">
        <v>10</v>
      </c>
      <c r="T98" s="210">
        <v>1</v>
      </c>
      <c r="U98" s="220">
        <f>IF(AND(N99&lt;&gt;"",N100&lt;&gt;""),CONCATENATE(VLOOKUP(N99,'[1]zawodnicy'!$A:$E,1,FALSE)," ",VLOOKUP(N99,'[1]zawodnicy'!$A:$E,2,FALSE)," ",VLOOKUP(N99,'[1]zawodnicy'!$A:$E,3,FALSE)," - ",VLOOKUP(N99,'[1]zawodnicy'!$A:$E,4,FALSE)),"")</f>
      </c>
      <c r="V98" s="221"/>
      <c r="W98" s="97"/>
      <c r="X98" s="98" t="str">
        <f>IF(SUM(AN103:AO103)=0,"",AN103&amp;":"&amp;AO103)</f>
        <v>21:4</v>
      </c>
      <c r="Y98" s="99" t="str">
        <f>IF(SUM(AN101:AO101)=0,"",AN101&amp;":"&amp;AO101)</f>
        <v>21:11</v>
      </c>
      <c r="Z98" s="210" t="str">
        <f>IF(SUM(AX101:BA101)=0,"",BD101&amp;":"&amp;BE101)</f>
        <v>84:25</v>
      </c>
      <c r="AA98" s="211" t="str">
        <f>IF(SUM(AX101:BA101)=0,"",BF101&amp;":"&amp;BG101)</f>
        <v>4:0</v>
      </c>
      <c r="AB98" s="211" t="str">
        <f>IF(SUM(AX101:BA101)=0,"",BH101&amp;":"&amp;BI101)</f>
        <v>2:0</v>
      </c>
      <c r="AC98" s="212">
        <f>IF(SUM(BH101:BH103)&gt;0,BJ101,"")</f>
        <v>1</v>
      </c>
      <c r="AD98" s="2"/>
      <c r="AE98" s="25"/>
      <c r="AF98" s="25"/>
      <c r="AG98" s="39"/>
      <c r="AH98" s="213" t="s">
        <v>7</v>
      </c>
      <c r="AI98" s="213"/>
      <c r="AJ98" s="213"/>
      <c r="AK98" s="213"/>
      <c r="AL98" s="213"/>
      <c r="AM98" s="213"/>
      <c r="AN98" s="213" t="s">
        <v>8</v>
      </c>
      <c r="AO98" s="213"/>
      <c r="AP98" s="213"/>
      <c r="AQ98" s="213"/>
      <c r="AR98" s="213"/>
      <c r="AS98" s="213"/>
    </row>
    <row r="99" spans="9:59" ht="11.25" customHeight="1" thickBot="1">
      <c r="I99" s="2" t="str">
        <f>"1"&amp;O97&amp;N98</f>
        <v>19Singiel dziewcząt</v>
      </c>
      <c r="J99" s="30" t="str">
        <f>IF(AC98="","",IF(AC98=1,N99,IF(AC101=1,N102,IF(AC104=1,N105,""))))</f>
        <v>S5229</v>
      </c>
      <c r="K99" s="30">
        <f>IF(AC98="","",IF(AC98=1,N100,IF(AC101=1,N103,IF(AC104=1,N106,""))))</f>
        <v>0</v>
      </c>
      <c r="L99" s="30"/>
      <c r="N99" s="31" t="s">
        <v>45</v>
      </c>
      <c r="O99" s="32">
        <f>IF(O97&gt;0,(O97&amp;1)*1,"")</f>
        <v>91</v>
      </c>
      <c r="Q99" s="218"/>
      <c r="R99" s="218"/>
      <c r="S99" s="219"/>
      <c r="T99" s="187"/>
      <c r="U99" s="197" t="str">
        <f>IF(AND(N99&lt;&gt;"",N100=""),CONCATENATE(VLOOKUP(N99,'[1]zawodnicy'!$A:$E,1,FALSE)," ",VLOOKUP(N99,'[1]zawodnicy'!$A:$E,2,FALSE)," ",VLOOKUP(N99,'[1]zawodnicy'!$A:$E,3,FALSE)," - ",VLOOKUP(N99,'[1]zawodnicy'!$A:$E,4,FALSE)),"")</f>
        <v>S5229 Joanna SZERSZEŃ - UKS Orbitek Straszęcin</v>
      </c>
      <c r="V99" s="198"/>
      <c r="W99" s="27"/>
      <c r="X99" s="28" t="str">
        <f>IF(SUM(AP103:AQ103)=0,"",AP103&amp;":"&amp;AQ103)</f>
        <v>21:3</v>
      </c>
      <c r="Y99" s="62" t="str">
        <f>IF(SUM(AP101:AQ101)=0,"",AP101&amp;":"&amp;AQ101)</f>
        <v>21:7</v>
      </c>
      <c r="Z99" s="187"/>
      <c r="AA99" s="192"/>
      <c r="AB99" s="192"/>
      <c r="AC99" s="195"/>
      <c r="AD99" s="2"/>
      <c r="AE99" s="25"/>
      <c r="AF99" s="25"/>
      <c r="AG99" s="39"/>
      <c r="BD99" s="12">
        <f>SUM(BD101:BD103)</f>
        <v>162</v>
      </c>
      <c r="BE99" s="12">
        <f>SUM(BE101:BE103)</f>
        <v>162</v>
      </c>
      <c r="BF99" s="12">
        <f>SUM(BF101:BF103)</f>
        <v>6</v>
      </c>
      <c r="BG99" s="12">
        <f>SUM(BG101:BG103)</f>
        <v>6</v>
      </c>
    </row>
    <row r="100" spans="10:63" ht="11.25" customHeight="1" thickBot="1">
      <c r="J100" s="30"/>
      <c r="K100" s="33"/>
      <c r="L100" s="33"/>
      <c r="N100" s="34"/>
      <c r="O100" s="33"/>
      <c r="P100" s="33"/>
      <c r="Q100" s="218"/>
      <c r="R100" s="218"/>
      <c r="S100" s="219"/>
      <c r="T100" s="203"/>
      <c r="U100" s="206">
        <f>IF(N100&lt;&gt;"",CONCATENATE(VLOOKUP(N100,'[1]zawodnicy'!$A:$E,1,FALSE)," ",VLOOKUP(N100,'[1]zawodnicy'!$A:$E,2,FALSE)," ",VLOOKUP(N100,'[1]zawodnicy'!$A:$E,3,FALSE)," - ",VLOOKUP(N100,'[1]zawodnicy'!$A:$E,4,FALSE)),"")</f>
      </c>
      <c r="V100" s="207"/>
      <c r="W100" s="27"/>
      <c r="X100" s="35">
        <f>IF(SUM(AR103:AS103)=0,"",AR103&amp;":"&amp;AS103)</f>
      </c>
      <c r="Y100" s="72">
        <f>IF(SUM(AR101:AS101)=0,"",AR101&amp;":"&amp;AS101)</f>
      </c>
      <c r="Z100" s="203"/>
      <c r="AA100" s="204"/>
      <c r="AB100" s="204"/>
      <c r="AC100" s="205"/>
      <c r="AD100" s="2"/>
      <c r="AE100" s="25"/>
      <c r="AF100" s="25"/>
      <c r="AG100" s="39"/>
      <c r="AH100" s="201" t="s">
        <v>12</v>
      </c>
      <c r="AI100" s="209"/>
      <c r="AJ100" s="208" t="s">
        <v>13</v>
      </c>
      <c r="AK100" s="209"/>
      <c r="AL100" s="208" t="s">
        <v>14</v>
      </c>
      <c r="AM100" s="202"/>
      <c r="AN100" s="201" t="s">
        <v>12</v>
      </c>
      <c r="AO100" s="209"/>
      <c r="AP100" s="208" t="s">
        <v>13</v>
      </c>
      <c r="AQ100" s="209"/>
      <c r="AR100" s="208" t="s">
        <v>14</v>
      </c>
      <c r="AS100" s="209"/>
      <c r="AT100" s="25"/>
      <c r="AU100" s="25"/>
      <c r="AV100" s="201">
        <v>1</v>
      </c>
      <c r="AW100" s="209"/>
      <c r="AX100" s="208">
        <v>2</v>
      </c>
      <c r="AY100" s="209"/>
      <c r="AZ100" s="208">
        <v>3</v>
      </c>
      <c r="BA100" s="202"/>
      <c r="BD100" s="201" t="s">
        <v>3</v>
      </c>
      <c r="BE100" s="202"/>
      <c r="BF100" s="201" t="s">
        <v>4</v>
      </c>
      <c r="BG100" s="202"/>
      <c r="BH100" s="201" t="s">
        <v>5</v>
      </c>
      <c r="BI100" s="202"/>
      <c r="BJ100" s="37" t="s">
        <v>6</v>
      </c>
      <c r="BK100" s="13">
        <f>SUM(BK101:BK103)</f>
        <v>-1.4495783046131194E-16</v>
      </c>
    </row>
    <row r="101" spans="1:63" ht="11.25" customHeight="1">
      <c r="A101" s="12">
        <f>S101</f>
        <v>42</v>
      </c>
      <c r="B101" s="2" t="str">
        <f>IF(N99="","",N99)</f>
        <v>S5229</v>
      </c>
      <c r="C101" s="2">
        <f>IF(N100="","",N100)</f>
      </c>
      <c r="D101" s="2" t="str">
        <f>IF(N105="","",N105)</f>
        <v>X0013</v>
      </c>
      <c r="E101" s="2">
        <f>IF(N106="","",N106)</f>
      </c>
      <c r="I101" s="2" t="str">
        <f>"2"&amp;O97&amp;N98</f>
        <v>29Singiel dziewcząt</v>
      </c>
      <c r="J101" s="30" t="str">
        <f>IF(AC101="","",IF(AC98=2,N99,IF(AC101=2,N102,IF(AC104=2,N105,""))))</f>
        <v>X0013</v>
      </c>
      <c r="K101" s="30">
        <f>IF(AC101="","",IF(AC98=2,N100,IF(AC101=2,N103,IF(AC104=2,N106,""))))</f>
        <v>0</v>
      </c>
      <c r="M101" s="38" t="str">
        <f>N98</f>
        <v>Singiel dziewcząt</v>
      </c>
      <c r="O101" s="33"/>
      <c r="P101" s="33"/>
      <c r="Q101" s="40">
        <f>IF(AT101&gt;0,"",IF(A101=0,"",IF(VLOOKUP(A101,'[1]plan gier'!A:S,19,FALSE)="","",VLOOKUP(A101,'[1]plan gier'!A:S,19,FALSE))))</f>
      </c>
      <c r="R101" s="41" t="s">
        <v>15</v>
      </c>
      <c r="S101" s="89">
        <v>42</v>
      </c>
      <c r="T101" s="186">
        <v>2</v>
      </c>
      <c r="U101" s="189">
        <f>IF(AND(N102&lt;&gt;"",N103&lt;&gt;""),CONCATENATE(VLOOKUP(N102,'[1]zawodnicy'!$A:$E,1,FALSE)," ",VLOOKUP(N102,'[1]zawodnicy'!$A:$E,2,FALSE)," ",VLOOKUP(N102,'[1]zawodnicy'!$A:$E,3,FALSE)," - ",VLOOKUP(N102,'[1]zawodnicy'!$A:$E,4,FALSE)),"")</f>
      </c>
      <c r="V101" s="190"/>
      <c r="W101" s="43" t="str">
        <f>IF(SUM(AN103:AO103)=0,"",AO103&amp;":"&amp;AN103)</f>
        <v>4:21</v>
      </c>
      <c r="X101" s="76"/>
      <c r="Y101" s="46" t="str">
        <f>IF(SUM(AN102:AO102)=0,"",AN102&amp;":"&amp;AO102)</f>
        <v>4:21</v>
      </c>
      <c r="Z101" s="186" t="str">
        <f>IF(SUM(AV102:AW102,AZ102:BA102)=0,"",BD102&amp;":"&amp;BE102)</f>
        <v>18:84</v>
      </c>
      <c r="AA101" s="191" t="str">
        <f>IF(SUM(AV102:AW102,AZ102:BA102)=0,"",BF102&amp;":"&amp;BG102)</f>
        <v>0:4</v>
      </c>
      <c r="AB101" s="191" t="str">
        <f>IF(SUM(AV102:AW102,AZ102:BA102)=0,"",BH102&amp;":"&amp;BI102)</f>
        <v>0:2</v>
      </c>
      <c r="AC101" s="194">
        <f>IF(SUM(BH101:BH103)&gt;0,BJ102,"")</f>
        <v>3</v>
      </c>
      <c r="AD101" s="2"/>
      <c r="AE101" s="25"/>
      <c r="AF101" s="25"/>
      <c r="AG101" s="41" t="s">
        <v>15</v>
      </c>
      <c r="AH101" s="49">
        <f>IF(ISBLANK(S101),"",VLOOKUP(S101,'[1]plan gier'!$X:$AN,12,FALSE))</f>
        <v>21</v>
      </c>
      <c r="AI101" s="50">
        <f>IF(ISBLANK(S101),"",VLOOKUP(S101,'[1]plan gier'!$X:$AN,13,FALSE))</f>
        <v>11</v>
      </c>
      <c r="AJ101" s="50">
        <f>IF(ISBLANK(S101),"",VLOOKUP(S101,'[1]plan gier'!$X:$AN,14,FALSE))</f>
        <v>21</v>
      </c>
      <c r="AK101" s="50">
        <f>IF(ISBLANK(S101),"",VLOOKUP(S101,'[1]plan gier'!$X:$AN,15,FALSE))</f>
        <v>7</v>
      </c>
      <c r="AL101" s="50">
        <f>IF(ISBLANK(S101),"",VLOOKUP(S101,'[1]plan gier'!$X:$AN,16,FALSE))</f>
        <v>0</v>
      </c>
      <c r="AM101" s="50">
        <f>IF(ISBLANK(S101),"",VLOOKUP(S101,'[1]plan gier'!$X:$AN,17,FALSE))</f>
        <v>0</v>
      </c>
      <c r="AN101" s="100">
        <f aca="true" t="shared" si="11" ref="AN101:AS103">IF(AH101="",0,AH101)</f>
        <v>21</v>
      </c>
      <c r="AO101" s="48">
        <f t="shared" si="11"/>
        <v>11</v>
      </c>
      <c r="AP101" s="101">
        <f t="shared" si="11"/>
        <v>21</v>
      </c>
      <c r="AQ101" s="48">
        <f t="shared" si="11"/>
        <v>7</v>
      </c>
      <c r="AR101" s="101">
        <f t="shared" si="11"/>
        <v>0</v>
      </c>
      <c r="AS101" s="48">
        <f t="shared" si="11"/>
        <v>0</v>
      </c>
      <c r="AT101" s="102">
        <f>SUM(AN101:AS101)</f>
        <v>60</v>
      </c>
      <c r="AU101" s="103">
        <v>1</v>
      </c>
      <c r="AV101" s="104"/>
      <c r="AW101" s="105"/>
      <c r="AX101" s="50">
        <f>IF(AH103&gt;AI103,1,0)+IF(AJ103&gt;AK103,1,0)+IF(AL103&gt;AM103,1,0)</f>
        <v>2</v>
      </c>
      <c r="AY101" s="50">
        <f>AV102</f>
        <v>0</v>
      </c>
      <c r="AZ101" s="50">
        <f>IF(AH101&gt;AI101,1,0)+IF(AJ101&gt;AK101,1,0)+IF(AL101&gt;AM101,1,0)</f>
        <v>2</v>
      </c>
      <c r="BA101" s="51">
        <f>AV103</f>
        <v>0</v>
      </c>
      <c r="BD101" s="49">
        <f>AN101+AP101+AR101+AN103+AP103+AR103</f>
        <v>84</v>
      </c>
      <c r="BE101" s="51">
        <f>AO101+AQ101+AS101+AO103+AQ103+AS103</f>
        <v>25</v>
      </c>
      <c r="BF101" s="49">
        <f>AX101+AZ101</f>
        <v>4</v>
      </c>
      <c r="BG101" s="51">
        <f>AY101+BA101</f>
        <v>0</v>
      </c>
      <c r="BH101" s="49">
        <f>IF(AX101&gt;AY101,1,0)+IF(AZ101&gt;BA101,1,0)</f>
        <v>2</v>
      </c>
      <c r="BI101" s="55">
        <f>IF(AY101&gt;AX101,1,0)+IF(BA101&gt;AZ101,1,0)</f>
        <v>0</v>
      </c>
      <c r="BJ101" s="106">
        <f>IF(BH101+BI101=0,"",IF(BK101=MAX(BK101:BK103),1,IF(BK101=MIN(BK101:BK103),3,2)))</f>
        <v>1</v>
      </c>
      <c r="BK101" s="13">
        <f>IF(BH101+BI101&lt;&gt;0,BH101-BI101+(BF101-BG101)/100+(BD101-BE101)/10000,-2)</f>
        <v>2.0459</v>
      </c>
    </row>
    <row r="102" spans="1:63" ht="11.25" customHeight="1">
      <c r="A102" s="12">
        <f>S102</f>
        <v>62</v>
      </c>
      <c r="B102" s="2" t="str">
        <f>IF(N102="","",N102)</f>
        <v>X0004</v>
      </c>
      <c r="C102" s="2">
        <f>IF(N103="","",N103)</f>
      </c>
      <c r="D102" s="2" t="str">
        <f>IF(N105="","",N105)</f>
        <v>X0013</v>
      </c>
      <c r="E102" s="2">
        <f>IF(N106="","",N106)</f>
      </c>
      <c r="J102" s="30"/>
      <c r="K102" s="12"/>
      <c r="M102" s="38" t="str">
        <f>N98</f>
        <v>Singiel dziewcząt</v>
      </c>
      <c r="N102" s="31" t="s">
        <v>46</v>
      </c>
      <c r="O102" s="32">
        <f>IF(O97&gt;0,(O97&amp;2)*1,"")</f>
        <v>92</v>
      </c>
      <c r="Q102" s="40">
        <f>IF(AT102&gt;0,"",IF(A102=0,"",IF(VLOOKUP(A102,'[1]plan gier'!A:S,19,FALSE)="","",VLOOKUP(A102,'[1]plan gier'!A:S,19,FALSE))))</f>
      </c>
      <c r="R102" s="41" t="s">
        <v>19</v>
      </c>
      <c r="S102" s="89">
        <v>62</v>
      </c>
      <c r="T102" s="187"/>
      <c r="U102" s="197" t="str">
        <f>IF(AND(N102&lt;&gt;"",N103=""),CONCATENATE(VLOOKUP(N102,'[1]zawodnicy'!$A:$E,1,FALSE)," ",VLOOKUP(N102,'[1]zawodnicy'!$A:$E,2,FALSE)," ",VLOOKUP(N102,'[1]zawodnicy'!$A:$E,3,FALSE)," - ",VLOOKUP(N102,'[1]zawodnicy'!$A:$E,4,FALSE)),"")</f>
        <v>X0004 Anna TUREK - UMKS Dubiecko</v>
      </c>
      <c r="V102" s="198"/>
      <c r="W102" s="60" t="str">
        <f>IF(SUM(AP103:AQ103)=0,"",AQ103&amp;":"&amp;AP103)</f>
        <v>3:21</v>
      </c>
      <c r="X102" s="86"/>
      <c r="Y102" s="62" t="str">
        <f>IF(SUM(AP102:AQ102)=0,"",AP102&amp;":"&amp;AQ102)</f>
        <v>7:21</v>
      </c>
      <c r="Z102" s="187"/>
      <c r="AA102" s="192"/>
      <c r="AB102" s="192"/>
      <c r="AC102" s="195"/>
      <c r="AD102" s="2"/>
      <c r="AE102" s="25"/>
      <c r="AF102" s="25"/>
      <c r="AG102" s="41" t="s">
        <v>19</v>
      </c>
      <c r="AH102" s="63">
        <f>IF(ISBLANK(S102),"",VLOOKUP(S102,'[1]plan gier'!$X:$AN,12,FALSE))</f>
        <v>4</v>
      </c>
      <c r="AI102" s="64">
        <f>IF(ISBLANK(S102),"",VLOOKUP(S102,'[1]plan gier'!$X:$AN,13,FALSE))</f>
        <v>21</v>
      </c>
      <c r="AJ102" s="64">
        <f>IF(ISBLANK(S102),"",VLOOKUP(S102,'[1]plan gier'!$X:$AN,14,FALSE))</f>
        <v>7</v>
      </c>
      <c r="AK102" s="64">
        <f>IF(ISBLANK(S102),"",VLOOKUP(S102,'[1]plan gier'!$X:$AN,15,FALSE))</f>
        <v>21</v>
      </c>
      <c r="AL102" s="64">
        <f>IF(ISBLANK(S102),"",VLOOKUP(S102,'[1]plan gier'!$X:$AN,16,FALSE))</f>
        <v>0</v>
      </c>
      <c r="AM102" s="64">
        <f>IF(ISBLANK(S102),"",VLOOKUP(S102,'[1]plan gier'!$X:$AN,17,FALSE))</f>
        <v>0</v>
      </c>
      <c r="AN102" s="107">
        <f t="shared" si="11"/>
        <v>4</v>
      </c>
      <c r="AO102" s="64">
        <f t="shared" si="11"/>
        <v>21</v>
      </c>
      <c r="AP102" s="108">
        <f t="shared" si="11"/>
        <v>7</v>
      </c>
      <c r="AQ102" s="64">
        <f t="shared" si="11"/>
        <v>21</v>
      </c>
      <c r="AR102" s="108">
        <f t="shared" si="11"/>
        <v>0</v>
      </c>
      <c r="AS102" s="64">
        <f t="shared" si="11"/>
        <v>0</v>
      </c>
      <c r="AT102" s="102">
        <f>SUM(AN102:AS102)</f>
        <v>53</v>
      </c>
      <c r="AU102" s="103">
        <v>2</v>
      </c>
      <c r="AV102" s="63">
        <f>IF(AH103&lt;AI103,1,0)+IF(AJ103&lt;AK103,1,0)+IF(AL103&lt;AM103,1,0)</f>
        <v>0</v>
      </c>
      <c r="AW102" s="64">
        <f>AX101</f>
        <v>2</v>
      </c>
      <c r="AX102" s="109"/>
      <c r="AY102" s="110"/>
      <c r="AZ102" s="64">
        <f>IF(AH102&gt;AI102,1,0)+IF(AJ102&gt;AK102,1,0)+IF(AL102&gt;AM102,1,0)</f>
        <v>0</v>
      </c>
      <c r="BA102" s="65">
        <f>AX103</f>
        <v>2</v>
      </c>
      <c r="BD102" s="63">
        <f>AN102+AP102+AR102+AO103+AQ103+AS103</f>
        <v>18</v>
      </c>
      <c r="BE102" s="65">
        <f>AO102+AQ102+AS102+AN103+AP103+AR103</f>
        <v>84</v>
      </c>
      <c r="BF102" s="63">
        <f>AV102+AZ102</f>
        <v>0</v>
      </c>
      <c r="BG102" s="65">
        <f>AW102+BA102</f>
        <v>4</v>
      </c>
      <c r="BH102" s="63">
        <f>IF(AV102&gt;AW102,1,0)+IF(AZ102&gt;BA102,1,0)</f>
        <v>0</v>
      </c>
      <c r="BI102" s="69">
        <f>IF(AW102&gt;AV102,1,0)+IF(BA102&gt;AZ102,1,0)</f>
        <v>2</v>
      </c>
      <c r="BJ102" s="70">
        <f>IF(BH102+BI102=0,"",IF(BK102=MAX(BK101:BK103),1,IF(BK102=MIN(BK101:BK103),3,2)))</f>
        <v>3</v>
      </c>
      <c r="BK102" s="13">
        <f>IF(BH102+BI102&lt;&gt;0,BH102-BI102+(BF102-BG102)/100+(BD102-BE102)/10000,-2)</f>
        <v>-2.0466</v>
      </c>
    </row>
    <row r="103" spans="1:63" ht="11.25" customHeight="1" thickBot="1">
      <c r="A103" s="12">
        <f>S103</f>
        <v>82</v>
      </c>
      <c r="B103" s="2" t="str">
        <f>IF(N99="","",N99)</f>
        <v>S5229</v>
      </c>
      <c r="C103" s="2">
        <f>IF(N100="","",N100)</f>
      </c>
      <c r="D103" s="2" t="str">
        <f>IF(N102="","",N102)</f>
        <v>X0004</v>
      </c>
      <c r="E103" s="2">
        <f>IF(N103="","",N103)</f>
      </c>
      <c r="I103" s="2" t="str">
        <f>"3"&amp;O97&amp;N98</f>
        <v>39Singiel dziewcząt</v>
      </c>
      <c r="J103" s="30" t="str">
        <f>IF(AC104="","",IF(AC98=3,N99,IF(AC101=3,N102,IF(AC104=3,N105,""))))</f>
        <v>X0004</v>
      </c>
      <c r="K103" s="30">
        <f>IF(AC104="","",IF(AC98=3,N100,IF(AC101=3,N103,IF(AC104=3,N106,""))))</f>
        <v>0</v>
      </c>
      <c r="M103" s="38" t="str">
        <f>N98</f>
        <v>Singiel dziewcząt</v>
      </c>
      <c r="N103" s="34"/>
      <c r="O103" s="33"/>
      <c r="P103" s="33"/>
      <c r="Q103" s="40">
        <f>IF(AT103&gt;0,"",IF(A103=0,"",IF(VLOOKUP(A103,'[1]plan gier'!A:S,19,FALSE)="","",VLOOKUP(A103,'[1]plan gier'!A:S,19,FALSE))))</f>
      </c>
      <c r="R103" s="111" t="s">
        <v>22</v>
      </c>
      <c r="S103" s="89">
        <v>82</v>
      </c>
      <c r="T103" s="203"/>
      <c r="U103" s="206">
        <f>IF(N103&lt;&gt;"",CONCATENATE(VLOOKUP(N103,'[1]zawodnicy'!$A:$E,1,FALSE)," ",VLOOKUP(N103,'[1]zawodnicy'!$A:$E,2,FALSE)," ",VLOOKUP(N103,'[1]zawodnicy'!$A:$E,3,FALSE)," - ",VLOOKUP(N103,'[1]zawodnicy'!$A:$E,4,FALSE)),"")</f>
      </c>
      <c r="V103" s="207"/>
      <c r="W103" s="71">
        <f>IF(SUM(AR103:AS103)=0,"",AS103&amp;":"&amp;AR103)</f>
      </c>
      <c r="X103" s="86"/>
      <c r="Y103" s="72">
        <f>IF(SUM(AR102:AS102)=0,"",AR102&amp;":"&amp;AS102)</f>
      </c>
      <c r="Z103" s="203"/>
      <c r="AA103" s="204"/>
      <c r="AB103" s="204"/>
      <c r="AC103" s="205"/>
      <c r="AD103" s="2"/>
      <c r="AE103" s="25"/>
      <c r="AF103" s="25"/>
      <c r="AG103" s="111" t="s">
        <v>22</v>
      </c>
      <c r="AH103" s="82">
        <f>IF(ISBLANK(S103),"",VLOOKUP(S103,'[1]plan gier'!$X:$AN,12,FALSE))</f>
        <v>21</v>
      </c>
      <c r="AI103" s="79">
        <f>IF(ISBLANK(S103),"",VLOOKUP(S103,'[1]plan gier'!$X:$AN,13,FALSE))</f>
        <v>4</v>
      </c>
      <c r="AJ103" s="79">
        <f>IF(ISBLANK(S103),"",VLOOKUP(S103,'[1]plan gier'!$X:$AN,14,FALSE))</f>
        <v>21</v>
      </c>
      <c r="AK103" s="79">
        <f>IF(ISBLANK(S103),"",VLOOKUP(S103,'[1]plan gier'!$X:$AN,15,FALSE))</f>
        <v>3</v>
      </c>
      <c r="AL103" s="79">
        <f>IF(ISBLANK(S103),"",VLOOKUP(S103,'[1]plan gier'!$X:$AN,16,FALSE))</f>
        <v>0</v>
      </c>
      <c r="AM103" s="79">
        <f>IF(ISBLANK(S103),"",VLOOKUP(S103,'[1]plan gier'!$X:$AN,17,FALSE))</f>
        <v>0</v>
      </c>
      <c r="AN103" s="112">
        <f t="shared" si="11"/>
        <v>21</v>
      </c>
      <c r="AO103" s="79">
        <f t="shared" si="11"/>
        <v>4</v>
      </c>
      <c r="AP103" s="113">
        <f t="shared" si="11"/>
        <v>21</v>
      </c>
      <c r="AQ103" s="79">
        <f t="shared" si="11"/>
        <v>3</v>
      </c>
      <c r="AR103" s="113">
        <f t="shared" si="11"/>
        <v>0</v>
      </c>
      <c r="AS103" s="79">
        <f t="shared" si="11"/>
        <v>0</v>
      </c>
      <c r="AT103" s="102">
        <f>SUM(AN103:AS103)</f>
        <v>49</v>
      </c>
      <c r="AU103" s="103">
        <v>3</v>
      </c>
      <c r="AV103" s="82">
        <f>IF(AH101&lt;AI101,1,0)+IF(AJ101&lt;AK101,1,0)+IF(AL101&lt;AM101,1,0)</f>
        <v>0</v>
      </c>
      <c r="AW103" s="79">
        <f>AZ101</f>
        <v>2</v>
      </c>
      <c r="AX103" s="79">
        <f>IF(AH102&lt;AI102,1,0)+IF(AJ102&lt;AK102,1,0)+IF(AL102&lt;AM102,1,0)</f>
        <v>2</v>
      </c>
      <c r="AY103" s="79">
        <f>AZ102</f>
        <v>0</v>
      </c>
      <c r="AZ103" s="114"/>
      <c r="BA103" s="115"/>
      <c r="BD103" s="82">
        <f>AO101+AQ101+AS101+AO102+AQ102+AS102</f>
        <v>60</v>
      </c>
      <c r="BE103" s="84">
        <f>AN101+AP101+AR101+AN102+AP102+AR102</f>
        <v>53</v>
      </c>
      <c r="BF103" s="82">
        <f>AV103+AX103</f>
        <v>2</v>
      </c>
      <c r="BG103" s="84">
        <f>AW103+AY103</f>
        <v>2</v>
      </c>
      <c r="BH103" s="82">
        <f>IF(AV103&gt;AW103,1,0)+IF(AX103&gt;AY103,1,0)</f>
        <v>1</v>
      </c>
      <c r="BI103" s="83">
        <f>IF(AW103&gt;AV103,1,0)+IF(AY103&gt;AX103,1,0)</f>
        <v>1</v>
      </c>
      <c r="BJ103" s="85">
        <f>IF(BH103+BI103=0,"",IF(BK103=MAX(BK101:BK103),1,IF(BK103=MIN(BK101:BK103),3,2)))</f>
        <v>2</v>
      </c>
      <c r="BK103" s="13">
        <f>IF(BH103+BI103&lt;&gt;0,BH103-BI103+(BF103-BG103)/100+(BD103-BE103)/10000,-2)</f>
        <v>0.0007</v>
      </c>
    </row>
    <row r="104" spans="1:59" ht="11.25" customHeight="1">
      <c r="A104" s="2"/>
      <c r="J104" s="33"/>
      <c r="K104" s="33"/>
      <c r="L104" s="33"/>
      <c r="O104" s="33"/>
      <c r="P104" s="33"/>
      <c r="Q104" s="2"/>
      <c r="R104" s="2"/>
      <c r="S104" s="2"/>
      <c r="T104" s="186">
        <v>3</v>
      </c>
      <c r="U104" s="189">
        <f>IF(AND(N105&lt;&gt;"",N106&lt;&gt;""),CONCATENATE(VLOOKUP(N105,'[1]zawodnicy'!$A:$E,1,FALSE)," ",VLOOKUP(N105,'[1]zawodnicy'!$A:$E,2,FALSE)," ",VLOOKUP(N105,'[1]zawodnicy'!$A:$E,3,FALSE)," - ",VLOOKUP(N105,'[1]zawodnicy'!$A:$E,4,FALSE)),"")</f>
      </c>
      <c r="V104" s="190"/>
      <c r="W104" s="43" t="str">
        <f>IF(SUM(AN101:AO101)=0,"",AO101&amp;":"&amp;AN101)</f>
        <v>11:21</v>
      </c>
      <c r="X104" s="45" t="str">
        <f>IF(SUM(AN102:AO102)=0,"",AO102&amp;":"&amp;AN102)</f>
        <v>21:4</v>
      </c>
      <c r="Y104" s="116"/>
      <c r="Z104" s="186" t="str">
        <f>IF(SUM(AV103:AY103)=0,"",BD103&amp;":"&amp;BE103)</f>
        <v>60:53</v>
      </c>
      <c r="AA104" s="191" t="str">
        <f>IF(SUM(AV103:AY103)=0,"",BF103&amp;":"&amp;BG103)</f>
        <v>2:2</v>
      </c>
      <c r="AB104" s="191" t="str">
        <f>IF(SUM(AV103:AY103)=0,"",BH103&amp;":"&amp;BI103)</f>
        <v>1:1</v>
      </c>
      <c r="AC104" s="194">
        <f>IF(SUM(BH101:BH103)&gt;0,BJ103,"")</f>
        <v>2</v>
      </c>
      <c r="AD104" s="2"/>
      <c r="AE104" s="25"/>
      <c r="AF104" s="25"/>
      <c r="BD104" s="12">
        <f>SUM(BD101:BD103)</f>
        <v>162</v>
      </c>
      <c r="BE104" s="12">
        <f>SUM(BE101:BE103)</f>
        <v>162</v>
      </c>
      <c r="BF104" s="12">
        <f>SUM(BF101:BF103)</f>
        <v>6</v>
      </c>
      <c r="BG104" s="12">
        <f>SUM(BG101:BG103)</f>
        <v>6</v>
      </c>
    </row>
    <row r="105" spans="1:63" ht="11.25" customHeight="1">
      <c r="A105" s="12"/>
      <c r="J105" s="12"/>
      <c r="K105" s="12"/>
      <c r="L105" s="12"/>
      <c r="N105" s="31" t="s">
        <v>47</v>
      </c>
      <c r="O105" s="32">
        <f>IF(O97&gt;0,(O97&amp;3)*1,"")</f>
        <v>93</v>
      </c>
      <c r="Q105" s="88"/>
      <c r="R105" s="88"/>
      <c r="S105" s="89"/>
      <c r="T105" s="187"/>
      <c r="U105" s="197" t="str">
        <f>IF(AND(N105&lt;&gt;"",N106=""),CONCATENATE(VLOOKUP(N105,'[1]zawodnicy'!$A:$E,1,FALSE)," ",VLOOKUP(N105,'[1]zawodnicy'!$A:$E,2,FALSE)," ",VLOOKUP(N105,'[1]zawodnicy'!$A:$E,3,FALSE)," - ",VLOOKUP(N105,'[1]zawodnicy'!$A:$E,4,FALSE)),"")</f>
        <v>X0013 Gabriela ZAWISZA - UKS Sokół Ropczyce</v>
      </c>
      <c r="V105" s="198"/>
      <c r="W105" s="60" t="str">
        <f>IF(SUM(AP101:AQ101)=0,"",AQ101&amp;":"&amp;AP101)</f>
        <v>7:21</v>
      </c>
      <c r="X105" s="28" t="str">
        <f>IF(SUM(AP102:AQ102)=0,"",AQ102&amp;":"&amp;AP102)</f>
        <v>21:7</v>
      </c>
      <c r="Y105" s="117"/>
      <c r="Z105" s="187"/>
      <c r="AA105" s="192"/>
      <c r="AB105" s="192"/>
      <c r="AC105" s="195"/>
      <c r="AD105" s="2"/>
      <c r="AE105" s="25"/>
      <c r="AF105" s="25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1.25" customHeight="1" thickBot="1">
      <c r="A106" s="2"/>
      <c r="J106" s="33"/>
      <c r="K106" s="33"/>
      <c r="L106" s="33"/>
      <c r="N106" s="34"/>
      <c r="O106" s="33"/>
      <c r="P106" s="33"/>
      <c r="Q106" s="2"/>
      <c r="R106" s="2"/>
      <c r="S106" s="2"/>
      <c r="T106" s="188"/>
      <c r="U106" s="199">
        <f>IF(N106&lt;&gt;"",CONCATENATE(VLOOKUP(N106,'[1]zawodnicy'!$A:$E,1,FALSE)," ",VLOOKUP(N106,'[1]zawodnicy'!$A:$E,2,FALSE)," ",VLOOKUP(N106,'[1]zawodnicy'!$A:$E,3,FALSE)," - ",VLOOKUP(N106,'[1]zawodnicy'!$A:$E,4,FALSE)),"")</f>
      </c>
      <c r="V106" s="200"/>
      <c r="W106" s="91">
        <f>IF(SUM(AR101:AS101)=0,"",AS101&amp;":"&amp;AR101)</f>
      </c>
      <c r="X106" s="92">
        <f>IF(SUM(AR102:AS102)=0,"",AS102&amp;":"&amp;AR102)</f>
      </c>
      <c r="Y106" s="93"/>
      <c r="Z106" s="188"/>
      <c r="AA106" s="193"/>
      <c r="AB106" s="193"/>
      <c r="AC106" s="196"/>
      <c r="AD106" s="30"/>
      <c r="AE106" s="25"/>
      <c r="AF106" s="25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0:63" ht="12" customHeight="1" thickBot="1">
      <c r="J107" s="3"/>
      <c r="K107" s="3"/>
      <c r="L107" s="3"/>
      <c r="N107" s="4"/>
      <c r="O107" s="3"/>
      <c r="P107" s="3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7"/>
    </row>
    <row r="108" spans="14:45" ht="11.25" customHeight="1" thickBot="1">
      <c r="N108" s="14"/>
      <c r="O108" s="15">
        <v>10</v>
      </c>
      <c r="Q108" s="214" t="str">
        <f>"Grupa "&amp;O108&amp;"."</f>
        <v>Grupa 10.</v>
      </c>
      <c r="R108" s="214"/>
      <c r="S108" s="231"/>
      <c r="T108" s="17" t="s">
        <v>1</v>
      </c>
      <c r="U108" s="216" t="s">
        <v>2</v>
      </c>
      <c r="V108" s="232"/>
      <c r="W108" s="17">
        <v>1</v>
      </c>
      <c r="X108" s="18">
        <v>2</v>
      </c>
      <c r="Y108" s="19">
        <v>3</v>
      </c>
      <c r="Z108" s="20">
        <v>4</v>
      </c>
      <c r="AA108" s="21" t="s">
        <v>3</v>
      </c>
      <c r="AB108" s="22" t="s">
        <v>4</v>
      </c>
      <c r="AC108" s="23" t="s">
        <v>5</v>
      </c>
      <c r="AD108" s="24" t="s">
        <v>6</v>
      </c>
      <c r="AE108" s="25"/>
      <c r="AF108" s="25"/>
      <c r="AH108" s="213" t="s">
        <v>7</v>
      </c>
      <c r="AI108" s="213"/>
      <c r="AJ108" s="213"/>
      <c r="AK108" s="213"/>
      <c r="AL108" s="213"/>
      <c r="AM108" s="213"/>
      <c r="AN108" s="213" t="s">
        <v>8</v>
      </c>
      <c r="AO108" s="213"/>
      <c r="AP108" s="213"/>
      <c r="AQ108" s="213"/>
      <c r="AR108" s="213"/>
      <c r="AS108" s="213"/>
    </row>
    <row r="109" spans="14:32" ht="11.25" customHeight="1">
      <c r="N109" s="26" t="s">
        <v>0</v>
      </c>
      <c r="Q109" s="218" t="s">
        <v>9</v>
      </c>
      <c r="R109" s="218"/>
      <c r="S109" s="233" t="s">
        <v>10</v>
      </c>
      <c r="T109" s="187">
        <v>1</v>
      </c>
      <c r="U109" s="197">
        <f>IF(AND(N110&lt;&gt;"",N111&lt;&gt;""),CONCATENATE(VLOOKUP(N110,'[1]zawodnicy'!$A:$E,1,FALSE)," ",VLOOKUP(N110,'[1]zawodnicy'!$A:$E,2,FALSE)," ",VLOOKUP(N110,'[1]zawodnicy'!$A:$E,3,FALSE)," - ",VLOOKUP(N110,'[1]zawodnicy'!$A:$E,4,FALSE)),"")</f>
      </c>
      <c r="V109" s="222"/>
      <c r="W109" s="27"/>
      <c r="X109" s="28" t="str">
        <f>IF(SUM(AN117:AO117)=0,"",AN117&amp;":"&amp;AO117)</f>
        <v>21:4</v>
      </c>
      <c r="Y109" s="28" t="str">
        <f>IF(SUM(AN112:AO112)=0,"",AN112&amp;":"&amp;AO112)</f>
        <v>21:5</v>
      </c>
      <c r="Z109" s="29" t="str">
        <f>IF(SUM(AN114:AO114)=0,"",AN114&amp;":"&amp;AO114)</f>
        <v>21:3</v>
      </c>
      <c r="AA109" s="187" t="str">
        <f>IF(SUM(AX112:BC112)=0,"",BD112&amp;":"&amp;BE112)</f>
        <v>126:26</v>
      </c>
      <c r="AB109" s="192" t="str">
        <f>IF(SUM(AX112:BC112)=0,"",BF112&amp;":"&amp;BG112)</f>
        <v>6:0</v>
      </c>
      <c r="AC109" s="192" t="str">
        <f>IF(SUM(AX112:BC112)=0,"",BH112&amp;":"&amp;BI112)</f>
        <v>3:0</v>
      </c>
      <c r="AD109" s="195">
        <f>IF(SUM(BH112:BH115)&gt;0,BJ112,"")</f>
        <v>1</v>
      </c>
      <c r="AE109" s="25"/>
      <c r="AF109" s="25"/>
    </row>
    <row r="110" spans="8:32" ht="11.25" customHeight="1" thickBot="1">
      <c r="H110" s="30"/>
      <c r="I110" s="2" t="str">
        <f>"1"&amp;O108&amp;N109</f>
        <v>110Singiel dziewcząt</v>
      </c>
      <c r="J110" s="30" t="str">
        <f>IF(AD109="","",IF(AD109=1,N110,IF(AD112=1,N113,IF(AD115=1,N116,IF(AD118=1,N119,"")))))</f>
        <v>G3411</v>
      </c>
      <c r="K110" s="30">
        <f>IF(AD109="","",IF(AD109=1,N111,IF(AD112=1,N114,IF(AD115=1,N117,IF(AD118=1,N120,"")))))</f>
        <v>0</v>
      </c>
      <c r="L110" s="30"/>
      <c r="N110" s="31" t="s">
        <v>48</v>
      </c>
      <c r="O110" s="32">
        <f>IF(O108&gt;0,(O108&amp;1)*1,"")</f>
        <v>101</v>
      </c>
      <c r="Q110" s="218"/>
      <c r="R110" s="218"/>
      <c r="S110" s="233"/>
      <c r="T110" s="187"/>
      <c r="U110" s="197" t="str">
        <f>IF(AND(N110&lt;&gt;"",N111=""),CONCATENATE(VLOOKUP(N110,'[1]zawodnicy'!$A:$E,1,FALSE)," ",VLOOKUP(N110,'[1]zawodnicy'!$A:$E,2,FALSE)," ",VLOOKUP(N110,'[1]zawodnicy'!$A:$E,3,FALSE)," - ",VLOOKUP(N110,'[1]zawodnicy'!$A:$E,4,FALSE)),"")</f>
        <v>G3411 Magdalena GOLENIA - UKS Sokół Ropczyce</v>
      </c>
      <c r="V110" s="222"/>
      <c r="W110" s="27"/>
      <c r="X110" s="28" t="str">
        <f>IF(SUM(AP117:AQ117)=0,"",AP117&amp;":"&amp;AQ117)</f>
        <v>21:5</v>
      </c>
      <c r="Y110" s="28" t="str">
        <f>IF(SUM(AP112:AQ112)=0,"",AP112&amp;":"&amp;AQ112)</f>
        <v>21:5</v>
      </c>
      <c r="Z110" s="29" t="str">
        <f>IF(SUM(AP114:AQ114)=0,"",AP114&amp;":"&amp;AQ114)</f>
        <v>21:4</v>
      </c>
      <c r="AA110" s="187"/>
      <c r="AB110" s="192"/>
      <c r="AC110" s="192"/>
      <c r="AD110" s="195"/>
      <c r="AE110" s="25"/>
      <c r="AF110" s="25"/>
    </row>
    <row r="111" spans="10:62" ht="11.25" customHeight="1" thickBot="1">
      <c r="J111" s="30"/>
      <c r="K111" s="33"/>
      <c r="L111" s="33"/>
      <c r="N111" s="34"/>
      <c r="O111" s="33"/>
      <c r="P111" s="33"/>
      <c r="Q111" s="218"/>
      <c r="R111" s="218"/>
      <c r="S111" s="233"/>
      <c r="T111" s="203"/>
      <c r="U111" s="206">
        <f>IF(N111&lt;&gt;"",CONCATENATE(VLOOKUP(N111,'[1]zawodnicy'!$A:$E,1,FALSE)," ",VLOOKUP(N111,'[1]zawodnicy'!$A:$E,2,FALSE)," ",VLOOKUP(N111,'[1]zawodnicy'!$A:$E,3,FALSE)," - ",VLOOKUP(N111,'[1]zawodnicy'!$A:$E,4,FALSE)),"")</f>
      </c>
      <c r="V111" s="224"/>
      <c r="W111" s="27"/>
      <c r="X111" s="35">
        <f>IF(SUM(AR117:AS117)=0,"",AR117&amp;":"&amp;AS117)</f>
      </c>
      <c r="Y111" s="35">
        <f>IF(SUM(AR112:AS112)=0,"",AR112&amp;":"&amp;AS112)</f>
      </c>
      <c r="Z111" s="36">
        <f>IF(SUM(AR114:AS114)=0,"",AR114&amp;":"&amp;AS114)</f>
      </c>
      <c r="AA111" s="187"/>
      <c r="AB111" s="192"/>
      <c r="AC111" s="192"/>
      <c r="AD111" s="195"/>
      <c r="AE111" s="25"/>
      <c r="AF111" s="25"/>
      <c r="AH111" s="230" t="s">
        <v>12</v>
      </c>
      <c r="AI111" s="228"/>
      <c r="AJ111" s="228" t="s">
        <v>13</v>
      </c>
      <c r="AK111" s="228"/>
      <c r="AL111" s="228" t="s">
        <v>14</v>
      </c>
      <c r="AM111" s="228"/>
      <c r="AN111" s="230" t="s">
        <v>12</v>
      </c>
      <c r="AO111" s="228"/>
      <c r="AP111" s="228" t="s">
        <v>13</v>
      </c>
      <c r="AQ111" s="228"/>
      <c r="AR111" s="228" t="s">
        <v>14</v>
      </c>
      <c r="AS111" s="229"/>
      <c r="AV111" s="230">
        <v>1</v>
      </c>
      <c r="AW111" s="228"/>
      <c r="AX111" s="228">
        <v>2</v>
      </c>
      <c r="AY111" s="228"/>
      <c r="AZ111" s="228">
        <v>3</v>
      </c>
      <c r="BA111" s="228"/>
      <c r="BB111" s="228">
        <v>4</v>
      </c>
      <c r="BC111" s="229"/>
      <c r="BD111" s="230" t="s">
        <v>3</v>
      </c>
      <c r="BE111" s="229"/>
      <c r="BF111" s="230" t="s">
        <v>4</v>
      </c>
      <c r="BG111" s="229"/>
      <c r="BH111" s="230" t="s">
        <v>5</v>
      </c>
      <c r="BI111" s="208"/>
      <c r="BJ111" s="37" t="s">
        <v>6</v>
      </c>
    </row>
    <row r="112" spans="1:63" ht="11.25" customHeight="1">
      <c r="A112" s="12">
        <f aca="true" t="shared" si="12" ref="A112:A117">S112</f>
        <v>43</v>
      </c>
      <c r="B112" s="12" t="str">
        <f>IF(N110="","",N110)</f>
        <v>G3411</v>
      </c>
      <c r="C112" s="12">
        <f>IF(N111="","",N111)</f>
      </c>
      <c r="D112" s="12" t="str">
        <f>IF(N116="","",N116)</f>
        <v>H5558</v>
      </c>
      <c r="E112" s="12">
        <f>IF(N117="","",N117)</f>
      </c>
      <c r="H112" s="30"/>
      <c r="I112" s="2" t="str">
        <f>"2"&amp;O108&amp;N109</f>
        <v>210Singiel dziewcząt</v>
      </c>
      <c r="J112" s="30" t="str">
        <f>IF(AD112="","",IF(AD109=2,N110,IF(AD112=2,N113,IF(AD115=2,N116,IF(AD118=2,N119,"")))))</f>
        <v>K5631</v>
      </c>
      <c r="K112" s="30">
        <f>IF(AD112="","",IF(AD109=2,N111,IF(AD112=2,N114,IF(AD115=2,N117,IF(AD118=2,N120,"")))))</f>
        <v>0</v>
      </c>
      <c r="L112" s="30"/>
      <c r="M112" s="38" t="str">
        <f>N109</f>
        <v>Singiel dziewcząt</v>
      </c>
      <c r="O112" s="33"/>
      <c r="P112" s="33"/>
      <c r="Q112" s="40">
        <f>IF(AT112&gt;0,"",IF(A112=0,"",IF(VLOOKUP(A112,'[1]plan gier'!A:S,19,FALSE)="","",VLOOKUP(A112,'[1]plan gier'!A:S,19,FALSE))))</f>
      </c>
      <c r="R112" s="41" t="s">
        <v>15</v>
      </c>
      <c r="S112" s="42">
        <v>43</v>
      </c>
      <c r="T112" s="186">
        <v>2</v>
      </c>
      <c r="U112" s="189">
        <f>IF(AND(N113&lt;&gt;"",N114&lt;&gt;""),CONCATENATE(VLOOKUP(N113,'[1]zawodnicy'!$A:$E,1,FALSE)," ",VLOOKUP(N113,'[1]zawodnicy'!$A:$E,2,FALSE)," ",VLOOKUP(N113,'[1]zawodnicy'!$A:$E,3,FALSE)," - ",VLOOKUP(N113,'[1]zawodnicy'!$A:$E,4,FALSE)),"")</f>
      </c>
      <c r="V112" s="225"/>
      <c r="W112" s="43" t="str">
        <f>IF(SUM(AN117:AO117)=0,"",AO117&amp;":"&amp;AN117)</f>
        <v>4:21</v>
      </c>
      <c r="X112" s="44"/>
      <c r="Y112" s="45" t="str">
        <f>IF(SUM(AN115:AO115)=0,"",AN115&amp;":"&amp;AO115)</f>
        <v>21:18</v>
      </c>
      <c r="Z112" s="46" t="str">
        <f>IF(SUM(AN113:AO113)=0,"",AN113&amp;":"&amp;AO113)</f>
        <v>21:17</v>
      </c>
      <c r="AA112" s="186" t="str">
        <f>IF(SUM(AV113:AW113,AZ113:BC113)=0,"",BD113&amp;":"&amp;BE113)</f>
        <v>106:127</v>
      </c>
      <c r="AB112" s="191" t="str">
        <f>IF(SUM(AV113:AW113,AZ113:BC113)=0,"",BF113&amp;":"&amp;BG113)</f>
        <v>3:4</v>
      </c>
      <c r="AC112" s="191" t="str">
        <f>IF(SUM(AV113:AW113,AZ113:BC113)=0,"",BH113&amp;":"&amp;BI113)</f>
        <v>1:2</v>
      </c>
      <c r="AD112" s="194">
        <f>IF(SUM(BH112:BH115)&gt;0,BJ113,"")</f>
        <v>3</v>
      </c>
      <c r="AE112" s="25"/>
      <c r="AF112" s="25"/>
      <c r="AG112" s="41" t="s">
        <v>15</v>
      </c>
      <c r="AH112" s="47">
        <f>IF(ISBLANK(S112),"",VLOOKUP(S112,'[1]plan gier'!$X:$AN,12,FALSE))</f>
        <v>21</v>
      </c>
      <c r="AI112" s="48">
        <f>IF(ISBLANK(S112),"",VLOOKUP(S112,'[1]plan gier'!$X:$AN,13,FALSE))</f>
        <v>5</v>
      </c>
      <c r="AJ112" s="48">
        <f>IF(ISBLANK(S112),"",VLOOKUP(S112,'[1]plan gier'!$X:$AN,14,FALSE))</f>
        <v>21</v>
      </c>
      <c r="AK112" s="48">
        <f>IF(ISBLANK(S112),"",VLOOKUP(S112,'[1]plan gier'!$X:$AN,15,FALSE))</f>
        <v>5</v>
      </c>
      <c r="AL112" s="48">
        <f>IF(ISBLANK(S112),"",VLOOKUP(S112,'[1]plan gier'!$X:$AN,16,FALSE))</f>
        <v>0</v>
      </c>
      <c r="AM112" s="48">
        <f>IF(ISBLANK(S112),"",VLOOKUP(S112,'[1]plan gier'!$X:$AN,17,FALSE))</f>
        <v>0</v>
      </c>
      <c r="AN112" s="49">
        <f aca="true" t="shared" si="13" ref="AN112:AS117">IF(AH112="",0,AH112)</f>
        <v>21</v>
      </c>
      <c r="AO112" s="50">
        <f t="shared" si="13"/>
        <v>5</v>
      </c>
      <c r="AP112" s="50">
        <f t="shared" si="13"/>
        <v>21</v>
      </c>
      <c r="AQ112" s="50">
        <f t="shared" si="13"/>
        <v>5</v>
      </c>
      <c r="AR112" s="50">
        <f t="shared" si="13"/>
        <v>0</v>
      </c>
      <c r="AS112" s="51">
        <f t="shared" si="13"/>
        <v>0</v>
      </c>
      <c r="AT112" s="52">
        <f aca="true" t="shared" si="14" ref="AT112:AT117">SUM(AN112:AS112)</f>
        <v>52</v>
      </c>
      <c r="AU112" s="53">
        <v>1</v>
      </c>
      <c r="AV112" s="226"/>
      <c r="AW112" s="227"/>
      <c r="AX112" s="50">
        <f>IF(AH117&gt;AI117,1,0)+IF(AJ117&gt;AK117,1,0)+IF(AL117&gt;AM117,1,0)</f>
        <v>2</v>
      </c>
      <c r="AY112" s="50">
        <f>AV113</f>
        <v>0</v>
      </c>
      <c r="AZ112" s="50">
        <f>IF(AH112&gt;AI112,1,0)+IF(AJ112&gt;AK112,1,0)+IF(AL112&gt;AM112,1,0)</f>
        <v>2</v>
      </c>
      <c r="BA112" s="48">
        <f>AV114</f>
        <v>0</v>
      </c>
      <c r="BB112" s="54">
        <f>IF(AH114&gt;AI114,1,0)+IF(AJ114&gt;AK114,1,0)+IF(AL114&gt;AM114,1,0)</f>
        <v>2</v>
      </c>
      <c r="BC112" s="55">
        <f>AV115</f>
        <v>0</v>
      </c>
      <c r="BD112" s="47">
        <f>AN112+AP112+AR112+AN114+AP114+AR114+AN117+AP117+AR117</f>
        <v>126</v>
      </c>
      <c r="BE112" s="56">
        <f>AO112+AQ112+AS112+AO114+AQ114+AS114+AO117+AQ117+AS117</f>
        <v>26</v>
      </c>
      <c r="BF112" s="47">
        <f>AX112+AZ112+BB112</f>
        <v>6</v>
      </c>
      <c r="BG112" s="57">
        <f>AY112+BA112+BC112</f>
        <v>0</v>
      </c>
      <c r="BH112" s="47">
        <f>IF(AX112&gt;AY112,1,0)+IF(AZ112&gt;BA112,1,0)+IF(BB112&gt;BC112,1,0)</f>
        <v>3</v>
      </c>
      <c r="BI112" s="57">
        <f>IF(AY112&gt;AX112,1,0)+IF(BA112&gt;AZ112,1,0)+IF(BC112&gt;BB112,1,0)</f>
        <v>0</v>
      </c>
      <c r="BJ112" s="58">
        <f>IF(BH112+BI112=0,"",IF(BK112=MAX(BK112:BK115),1,IF(BK112=LARGE(BK112:BK115,2),2,IF(BK112=MIN(BK112:BK115),4,3))))</f>
        <v>1</v>
      </c>
      <c r="BK112" s="59">
        <f>IF(BH112+BI112&lt;&gt;0,BH112-BI112+(BF112-BG112)/100+(BD112-BE112)/10000,-3)</f>
        <v>3.07</v>
      </c>
    </row>
    <row r="113" spans="1:63" ht="11.25" customHeight="1">
      <c r="A113" s="12">
        <f t="shared" si="12"/>
        <v>44</v>
      </c>
      <c r="B113" s="12" t="str">
        <f>IF(N113="","",N113)</f>
        <v>K5780</v>
      </c>
      <c r="C113" s="12">
        <f>IF(N114="","",N114)</f>
      </c>
      <c r="D113" s="12" t="str">
        <f>IF(N119="","",N119)</f>
        <v>K5631</v>
      </c>
      <c r="E113" s="12">
        <f>IF(N120="","",N120)</f>
      </c>
      <c r="J113" s="30"/>
      <c r="K113" s="12"/>
      <c r="L113" s="12"/>
      <c r="M113" s="38" t="str">
        <f>N109</f>
        <v>Singiel dziewcząt</v>
      </c>
      <c r="N113" s="31" t="s">
        <v>49</v>
      </c>
      <c r="O113" s="32">
        <f>IF(O108&gt;0,(O108&amp;2)*1,"")</f>
        <v>102</v>
      </c>
      <c r="Q113" s="40">
        <f>IF(AT113&gt;0,"",IF(A113=0,"",IF(VLOOKUP(A113,'[1]plan gier'!A:S,19,FALSE)="","",VLOOKUP(A113,'[1]plan gier'!A:S,19,FALSE))))</f>
      </c>
      <c r="R113" s="41" t="s">
        <v>17</v>
      </c>
      <c r="S113" s="42">
        <v>44</v>
      </c>
      <c r="T113" s="187"/>
      <c r="U113" s="197" t="str">
        <f>IF(AND(N113&lt;&gt;"",N114=""),CONCATENATE(VLOOKUP(N113,'[1]zawodnicy'!$A:$E,1,FALSE)," ",VLOOKUP(N113,'[1]zawodnicy'!$A:$E,2,FALSE)," ",VLOOKUP(N113,'[1]zawodnicy'!$A:$E,3,FALSE)," - ",VLOOKUP(N113,'[1]zawodnicy'!$A:$E,4,FALSE)),"")</f>
        <v>K5780 Klaudia KOSTRZYCKA - MKS Stal Nowa Dęba</v>
      </c>
      <c r="V113" s="222"/>
      <c r="W113" s="60" t="str">
        <f>IF(SUM(AP117:AQ117)=0,"",AQ117&amp;":"&amp;AP117)</f>
        <v>5:21</v>
      </c>
      <c r="X113" s="61"/>
      <c r="Y113" s="28" t="str">
        <f>IF(SUM(AP115:AQ115)=0,"",AP115&amp;":"&amp;AQ115)</f>
        <v>21:8</v>
      </c>
      <c r="Z113" s="62" t="str">
        <f>IF(SUM(AP113:AQ113)=0,"",AP113&amp;":"&amp;AQ113)</f>
        <v>16:21</v>
      </c>
      <c r="AA113" s="187"/>
      <c r="AB113" s="192"/>
      <c r="AC113" s="192"/>
      <c r="AD113" s="195"/>
      <c r="AE113" s="25"/>
      <c r="AF113" s="25"/>
      <c r="AG113" s="41" t="s">
        <v>17</v>
      </c>
      <c r="AH113" s="49">
        <f>IF(ISBLANK(S113),"",VLOOKUP(S113,'[1]plan gier'!$X:$AN,12,FALSE))</f>
        <v>21</v>
      </c>
      <c r="AI113" s="50">
        <f>IF(ISBLANK(S113),"",VLOOKUP(S113,'[1]plan gier'!$X:$AN,13,FALSE))</f>
        <v>17</v>
      </c>
      <c r="AJ113" s="50">
        <f>IF(ISBLANK(S113),"",VLOOKUP(S113,'[1]plan gier'!$X:$AN,14,FALSE))</f>
        <v>16</v>
      </c>
      <c r="AK113" s="50">
        <f>IF(ISBLANK(S113),"",VLOOKUP(S113,'[1]plan gier'!$X:$AN,15,FALSE))</f>
        <v>21</v>
      </c>
      <c r="AL113" s="50">
        <f>IF(ISBLANK(S113),"",VLOOKUP(S113,'[1]plan gier'!$X:$AN,16,FALSE))</f>
        <v>18</v>
      </c>
      <c r="AM113" s="50">
        <f>IF(ISBLANK(S113),"",VLOOKUP(S113,'[1]plan gier'!$X:$AN,17,FALSE))</f>
        <v>21</v>
      </c>
      <c r="AN113" s="63">
        <f t="shared" si="13"/>
        <v>21</v>
      </c>
      <c r="AO113" s="64">
        <f t="shared" si="13"/>
        <v>17</v>
      </c>
      <c r="AP113" s="64">
        <f t="shared" si="13"/>
        <v>16</v>
      </c>
      <c r="AQ113" s="64">
        <f t="shared" si="13"/>
        <v>21</v>
      </c>
      <c r="AR113" s="64">
        <f t="shared" si="13"/>
        <v>18</v>
      </c>
      <c r="AS113" s="65">
        <f t="shared" si="13"/>
        <v>21</v>
      </c>
      <c r="AT113" s="52">
        <f t="shared" si="14"/>
        <v>114</v>
      </c>
      <c r="AU113" s="53">
        <v>2</v>
      </c>
      <c r="AV113" s="63">
        <f>IF(AH117&lt;AI117,1,0)+IF(AJ117&lt;AK117,1,0)+IF(AL117&lt;AM117,1,0)</f>
        <v>0</v>
      </c>
      <c r="AW113" s="64">
        <f>AX112</f>
        <v>2</v>
      </c>
      <c r="AX113" s="66"/>
      <c r="AY113" s="67"/>
      <c r="AZ113" s="64">
        <f>IF(AH115&gt;AI115,1,0)+IF(AJ115&gt;AK115,1,0)+IF(AL115&gt;AM115,1,0)</f>
        <v>2</v>
      </c>
      <c r="BA113" s="64">
        <f>AX114</f>
        <v>0</v>
      </c>
      <c r="BB113" s="68">
        <f>IF(AH113&gt;AI113,1,0)+IF(AJ113&gt;AK113,1,0)+IF(AL113&gt;AM113,1,0)</f>
        <v>1</v>
      </c>
      <c r="BC113" s="69">
        <f>AX115</f>
        <v>2</v>
      </c>
      <c r="BD113" s="63">
        <f>AN113+AP113+AR113+AN115+AP115+AR115+AO117+AQ117+AS117</f>
        <v>106</v>
      </c>
      <c r="BE113" s="69">
        <f>AO113+AQ113+AS113+AO115+AQ115+AS115+AN117+AP117+AR117</f>
        <v>127</v>
      </c>
      <c r="BF113" s="63">
        <f>AV113+AZ113+BB113</f>
        <v>3</v>
      </c>
      <c r="BG113" s="65">
        <f>AW113+BA113+BC113</f>
        <v>4</v>
      </c>
      <c r="BH113" s="63">
        <f>IF(AV113&gt;AW113,1,0)+IF(AZ113&gt;BA113,1,0)+IF(BB113&gt;BC113,1,0)</f>
        <v>1</v>
      </c>
      <c r="BI113" s="65">
        <f>IF(AW113&gt;AV113,1,0)+IF(BA113&gt;AZ113,1,0)+IF(BC113&gt;BB113,1,0)</f>
        <v>2</v>
      </c>
      <c r="BJ113" s="70">
        <f>IF(BH113+BI113=0,"",IF(BK113=MAX(BK112:BK115),1,IF(BK113=LARGE(BK112:BK115,2),2,IF(BK113=MIN(BK112:BK115),4,3))))</f>
        <v>3</v>
      </c>
      <c r="BK113" s="59">
        <f>IF(BH113+BI113&lt;&gt;0,BH113-BI113+(BF113-BG113)/100+(BD113-BE113)/10000,-3)</f>
        <v>-1.0121</v>
      </c>
    </row>
    <row r="114" spans="1:63" ht="11.25" customHeight="1">
      <c r="A114" s="12">
        <f t="shared" si="12"/>
        <v>63</v>
      </c>
      <c r="B114" s="12" t="str">
        <f>IF(N110="","",N110)</f>
        <v>G3411</v>
      </c>
      <c r="C114" s="12">
        <f>IF(N111="","",N111)</f>
      </c>
      <c r="D114" s="12" t="str">
        <f>IF(N119="","",N119)</f>
        <v>K5631</v>
      </c>
      <c r="E114" s="12">
        <f>IF(N120="","",N120)</f>
      </c>
      <c r="H114" s="30"/>
      <c r="I114" s="2" t="str">
        <f>"3"&amp;O108&amp;N109</f>
        <v>310Singiel dziewcząt</v>
      </c>
      <c r="J114" s="30" t="str">
        <f>IF(AD115="","",IF(AD109=3,N110,IF(AD112=3,N113,IF(AD115=3,N116,IF(AD118=3,N119,"")))))</f>
        <v>K5780</v>
      </c>
      <c r="K114" s="30">
        <f>IF(AD115="","",IF(AD109=3,N111,IF(AD112=3,N114,IF(AD115=3,N117,IF(AD118=3,N120,"")))))</f>
        <v>0</v>
      </c>
      <c r="L114" s="30"/>
      <c r="M114" s="38" t="str">
        <f>N109</f>
        <v>Singiel dziewcząt</v>
      </c>
      <c r="N114" s="34"/>
      <c r="O114" s="33"/>
      <c r="P114" s="33"/>
      <c r="Q114" s="40">
        <f>IF(AT114&gt;0,"",IF(A114=0,"",IF(VLOOKUP(A114,'[1]plan gier'!A:S,19,FALSE)="","",VLOOKUP(A114,'[1]plan gier'!A:S,19,FALSE))))</f>
      </c>
      <c r="R114" s="41" t="s">
        <v>18</v>
      </c>
      <c r="S114" s="42">
        <v>63</v>
      </c>
      <c r="T114" s="203"/>
      <c r="U114" s="206">
        <f>IF(N114&lt;&gt;"",CONCATENATE(VLOOKUP(N114,'[1]zawodnicy'!$A:$E,1,FALSE)," ",VLOOKUP(N114,'[1]zawodnicy'!$A:$E,2,FALSE)," ",VLOOKUP(N114,'[1]zawodnicy'!$A:$E,3,FALSE)," - ",VLOOKUP(N114,'[1]zawodnicy'!$A:$E,4,FALSE)),"")</f>
      </c>
      <c r="V114" s="224"/>
      <c r="W114" s="71">
        <f>IF(SUM(AR117:AS117)=0,"",AS117&amp;":"&amp;AR117)</f>
      </c>
      <c r="X114" s="61"/>
      <c r="Y114" s="35">
        <f>IF(SUM(AR115:AS115)=0,"",AR115&amp;":"&amp;AS115)</f>
      </c>
      <c r="Z114" s="72" t="str">
        <f>IF(SUM(AR113:AS113)=0,"",AR113&amp;":"&amp;AS113)</f>
        <v>18:21</v>
      </c>
      <c r="AA114" s="187"/>
      <c r="AB114" s="192"/>
      <c r="AC114" s="192"/>
      <c r="AD114" s="195"/>
      <c r="AE114" s="25"/>
      <c r="AF114" s="25"/>
      <c r="AG114" s="41" t="s">
        <v>18</v>
      </c>
      <c r="AH114" s="49">
        <f>IF(ISBLANK(S114),"",VLOOKUP(S114,'[1]plan gier'!$X:$AN,12,FALSE))</f>
        <v>21</v>
      </c>
      <c r="AI114" s="50">
        <f>IF(ISBLANK(S114),"",VLOOKUP(S114,'[1]plan gier'!$X:$AN,13,FALSE))</f>
        <v>3</v>
      </c>
      <c r="AJ114" s="50">
        <f>IF(ISBLANK(S114),"",VLOOKUP(S114,'[1]plan gier'!$X:$AN,14,FALSE))</f>
        <v>21</v>
      </c>
      <c r="AK114" s="50">
        <f>IF(ISBLANK(S114),"",VLOOKUP(S114,'[1]plan gier'!$X:$AN,15,FALSE))</f>
        <v>4</v>
      </c>
      <c r="AL114" s="50">
        <f>IF(ISBLANK(S114),"",VLOOKUP(S114,'[1]plan gier'!$X:$AN,16,FALSE))</f>
        <v>0</v>
      </c>
      <c r="AM114" s="50">
        <f>IF(ISBLANK(S114),"",VLOOKUP(S114,'[1]plan gier'!$X:$AN,17,FALSE))</f>
        <v>0</v>
      </c>
      <c r="AN114" s="63">
        <f t="shared" si="13"/>
        <v>21</v>
      </c>
      <c r="AO114" s="64">
        <f t="shared" si="13"/>
        <v>3</v>
      </c>
      <c r="AP114" s="64">
        <f t="shared" si="13"/>
        <v>21</v>
      </c>
      <c r="AQ114" s="64">
        <f t="shared" si="13"/>
        <v>4</v>
      </c>
      <c r="AR114" s="64">
        <f t="shared" si="13"/>
        <v>0</v>
      </c>
      <c r="AS114" s="65">
        <f t="shared" si="13"/>
        <v>0</v>
      </c>
      <c r="AT114" s="52">
        <f t="shared" si="14"/>
        <v>49</v>
      </c>
      <c r="AU114" s="53">
        <v>3</v>
      </c>
      <c r="AV114" s="63">
        <f>IF(AH112&lt;AI112,1,0)+IF(AJ112&lt;AK112,1,0)+IF(AL112&lt;AM112,1,0)</f>
        <v>0</v>
      </c>
      <c r="AW114" s="64">
        <f>AZ112</f>
        <v>2</v>
      </c>
      <c r="AX114" s="64">
        <f>IF(AH115&lt;AI115,1,0)+IF(AJ115&lt;AK115,1,0)+IF(AL115&lt;AM115,1,0)</f>
        <v>0</v>
      </c>
      <c r="AY114" s="64">
        <f>AZ113</f>
        <v>2</v>
      </c>
      <c r="AZ114" s="66"/>
      <c r="BA114" s="67"/>
      <c r="BB114" s="64">
        <f>IF(AH116&gt;AI116,1,0)+IF(AJ116&gt;AK116,1,0)+IF(AL116&gt;AM116,1,0)</f>
        <v>0</v>
      </c>
      <c r="BC114" s="69">
        <f>AZ115</f>
        <v>2</v>
      </c>
      <c r="BD114" s="73">
        <f>AO112+AQ112+AS112+AO115+AQ115+AS115+AN116+AP116+AR116</f>
        <v>68</v>
      </c>
      <c r="BE114" s="74">
        <f>AN112+AP112+AR112+AN115+AP115+AR115+AO116+AQ116+AS116</f>
        <v>126</v>
      </c>
      <c r="BF114" s="73">
        <f>AV114+AX114+BB114</f>
        <v>0</v>
      </c>
      <c r="BG114" s="75">
        <f>AW114+AY114+BC114</f>
        <v>6</v>
      </c>
      <c r="BH114" s="63">
        <f>IF(AV114&gt;AW114,1,0)+IF(AX114&gt;AY114,1,0)+IF(BB114&gt;BC114,1,0)</f>
        <v>0</v>
      </c>
      <c r="BI114" s="65">
        <f>IF(AW114&gt;AV114,1,0)+IF(AY114&gt;AX114,1,0)+IF(BC114&gt;BB114,1,0)</f>
        <v>3</v>
      </c>
      <c r="BJ114" s="70">
        <f>IF(BH114+BI114=0,"",IF(BK114=MAX(BK112:BK115),1,IF(BK114=LARGE(BK112:BK115,2),2,IF(BK114=MIN(BK112:BK115),4,3))))</f>
        <v>4</v>
      </c>
      <c r="BK114" s="59">
        <f>IF(BH114+BI114&lt;&gt;0,BH114-BI114+(BF114-BG114)/100+(BD114-BE114)/10000,-3)</f>
        <v>-3.0658</v>
      </c>
    </row>
    <row r="115" spans="1:63" ht="11.25" customHeight="1" thickBot="1">
      <c r="A115" s="12">
        <f t="shared" si="12"/>
        <v>64</v>
      </c>
      <c r="B115" s="12" t="str">
        <f>IF(N113="","",N113)</f>
        <v>K5780</v>
      </c>
      <c r="C115" s="12">
        <f>IF(N114="","",N114)</f>
      </c>
      <c r="D115" s="12" t="str">
        <f>IF(N116="","",N116)</f>
        <v>H5558</v>
      </c>
      <c r="E115" s="12">
        <f>IF(N117="","",N117)</f>
      </c>
      <c r="J115" s="30"/>
      <c r="K115" s="33"/>
      <c r="L115" s="33"/>
      <c r="M115" s="38" t="str">
        <f>N109</f>
        <v>Singiel dziewcząt</v>
      </c>
      <c r="O115" s="33"/>
      <c r="P115" s="33"/>
      <c r="Q115" s="40">
        <f>IF(AT115&gt;0,"",IF(A115=0,"",IF(VLOOKUP(A115,'[1]plan gier'!A:S,19,FALSE)="","",VLOOKUP(A115,'[1]plan gier'!A:S,19,FALSE))))</f>
      </c>
      <c r="R115" s="41" t="s">
        <v>19</v>
      </c>
      <c r="S115" s="42">
        <v>64</v>
      </c>
      <c r="T115" s="186">
        <v>3</v>
      </c>
      <c r="U115" s="189">
        <f>IF(AND(N116&lt;&gt;"",N117&lt;&gt;""),CONCATENATE(VLOOKUP(N116,'[1]zawodnicy'!$A:$E,1,FALSE)," ",VLOOKUP(N116,'[1]zawodnicy'!$A:$E,2,FALSE)," ",VLOOKUP(N116,'[1]zawodnicy'!$A:$E,3,FALSE)," - ",VLOOKUP(N116,'[1]zawodnicy'!$A:$E,4,FALSE)),"")</f>
      </c>
      <c r="V115" s="225"/>
      <c r="W115" s="43" t="str">
        <f>IF(SUM(AN112:AO112)=0,"",AO112&amp;":"&amp;AN112)</f>
        <v>5:21</v>
      </c>
      <c r="X115" s="45" t="str">
        <f>IF(SUM(AN115:AO115)=0,"",AO115&amp;":"&amp;AN115)</f>
        <v>18:21</v>
      </c>
      <c r="Y115" s="76"/>
      <c r="Z115" s="46" t="str">
        <f>IF(SUM(AN116:AO116)=0,"",AN116&amp;":"&amp;AO116)</f>
        <v>15:21</v>
      </c>
      <c r="AA115" s="186" t="str">
        <f>IF(SUM(AV114:AY114,BB114:BC114)=0,"",BD114&amp;":"&amp;BE114)</f>
        <v>68:126</v>
      </c>
      <c r="AB115" s="191" t="str">
        <f>IF(SUM(AV114:AY114,BB114:BC114)=0,"",BF114&amp;":"&amp;BG114)</f>
        <v>0:6</v>
      </c>
      <c r="AC115" s="191" t="str">
        <f>IF(SUM(AV114:AY114,BB114:BC114)=0,"",BH114&amp;":"&amp;BI114)</f>
        <v>0:3</v>
      </c>
      <c r="AD115" s="194">
        <f>IF(SUM(BH112:BH115)&gt;0,BJ114,"")</f>
        <v>4</v>
      </c>
      <c r="AE115" s="25"/>
      <c r="AF115" s="25"/>
      <c r="AG115" s="41" t="s">
        <v>19</v>
      </c>
      <c r="AH115" s="49">
        <f>IF(ISBLANK(S115),"",VLOOKUP(S115,'[1]plan gier'!$X:$AN,12,FALSE))</f>
        <v>21</v>
      </c>
      <c r="AI115" s="50">
        <f>IF(ISBLANK(S115),"",VLOOKUP(S115,'[1]plan gier'!$X:$AN,13,FALSE))</f>
        <v>18</v>
      </c>
      <c r="AJ115" s="50">
        <f>IF(ISBLANK(S115),"",VLOOKUP(S115,'[1]plan gier'!$X:$AN,14,FALSE))</f>
        <v>21</v>
      </c>
      <c r="AK115" s="50">
        <f>IF(ISBLANK(S115),"",VLOOKUP(S115,'[1]plan gier'!$X:$AN,15,FALSE))</f>
        <v>8</v>
      </c>
      <c r="AL115" s="50">
        <f>IF(ISBLANK(S115),"",VLOOKUP(S115,'[1]plan gier'!$X:$AN,16,FALSE))</f>
        <v>0</v>
      </c>
      <c r="AM115" s="50">
        <f>IF(ISBLANK(S115),"",VLOOKUP(S115,'[1]plan gier'!$X:$AN,17,FALSE))</f>
        <v>0</v>
      </c>
      <c r="AN115" s="63">
        <f t="shared" si="13"/>
        <v>21</v>
      </c>
      <c r="AO115" s="64">
        <f t="shared" si="13"/>
        <v>18</v>
      </c>
      <c r="AP115" s="64">
        <f t="shared" si="13"/>
        <v>21</v>
      </c>
      <c r="AQ115" s="64">
        <f t="shared" si="13"/>
        <v>8</v>
      </c>
      <c r="AR115" s="64">
        <f t="shared" si="13"/>
        <v>0</v>
      </c>
      <c r="AS115" s="65">
        <f t="shared" si="13"/>
        <v>0</v>
      </c>
      <c r="AT115" s="52">
        <f t="shared" si="14"/>
        <v>68</v>
      </c>
      <c r="AU115" s="53">
        <v>4</v>
      </c>
      <c r="AV115" s="77">
        <f>IF(AH114&lt;AI114,1,0)+IF(AJ114&lt;AK114,1,0)+IF(AL114&lt;AM114,1,0)</f>
        <v>0</v>
      </c>
      <c r="AW115" s="78">
        <f>BB112</f>
        <v>2</v>
      </c>
      <c r="AX115" s="78">
        <f>IF(AH113&lt;AI113,1,0)+IF(AJ113&lt;AK113,1,0)+IF(AL113&lt;AM113,1,0)</f>
        <v>2</v>
      </c>
      <c r="AY115" s="78">
        <f>BB113</f>
        <v>1</v>
      </c>
      <c r="AZ115" s="79">
        <f>IF(AH116&lt;AI116,1,0)+IF(AJ116&lt;AK116,1,0)+IF(AL116&lt;AM116,1,0)</f>
        <v>2</v>
      </c>
      <c r="BA115" s="79">
        <f>BB114</f>
        <v>0</v>
      </c>
      <c r="BB115" s="80"/>
      <c r="BC115" s="81"/>
      <c r="BD115" s="82">
        <f>AO113+AQ113+AS113+AO114+AQ114+AS114+AO116+AQ116+AS116</f>
        <v>108</v>
      </c>
      <c r="BE115" s="83">
        <f>AN113+AP113+AR113+AN114+AP114+AR114+AN116+AP116+AR116</f>
        <v>129</v>
      </c>
      <c r="BF115" s="82">
        <f>AV115+AX115+AZ115</f>
        <v>4</v>
      </c>
      <c r="BG115" s="84">
        <f>AW115+AY115+BA115</f>
        <v>3</v>
      </c>
      <c r="BH115" s="82">
        <f>IF(AV115&gt;AW115,1,0)+IF(AX115&gt;AY115,1,0)+IF(AZ115&gt;BA115,1,0)</f>
        <v>2</v>
      </c>
      <c r="BI115" s="84">
        <f>IF(AW115&gt;AV115,1,0)+IF(AY115&gt;AX115,1,0)+IF(BA115&gt;AZ115,1,0)</f>
        <v>1</v>
      </c>
      <c r="BJ115" s="85">
        <f>IF(BH115+BI115=0,"",IF(BK115=MAX(BK112:BK115),1,IF(BK115=LARGE(BK112:BK115,2),2,IF(BK115=MIN(BK112:BK115),4,3))))</f>
        <v>2</v>
      </c>
      <c r="BK115" s="59">
        <f>IF(BH115+BI115&lt;&gt;0,BH115-BI115+(BF115-BG115)/100+(BD115-BE115)/10000,-3)</f>
        <v>1.0079</v>
      </c>
    </row>
    <row r="116" spans="1:63" ht="11.25" customHeight="1">
      <c r="A116" s="12">
        <f t="shared" si="12"/>
        <v>83</v>
      </c>
      <c r="B116" s="12" t="str">
        <f>IF(N116="","",N116)</f>
        <v>H5558</v>
      </c>
      <c r="C116" s="12">
        <f>IF(N117="","",N117)</f>
      </c>
      <c r="D116" s="12" t="str">
        <f>IF(N119="","",N119)</f>
        <v>K5631</v>
      </c>
      <c r="E116" s="12">
        <f>IF(N120="","",N120)</f>
      </c>
      <c r="H116" s="30"/>
      <c r="I116" s="2" t="str">
        <f>"4"&amp;O108&amp;N109</f>
        <v>410Singiel dziewcząt</v>
      </c>
      <c r="J116" s="30" t="str">
        <f>IF(AD118="","",IF(AD109=4,N110,IF(AD112=4,N113,IF(AD115=4,N116,IF(AD118=4,N119,"")))))</f>
        <v>H5558</v>
      </c>
      <c r="K116" s="30">
        <f>IF(AD118="","",IF(AD109=4,N111,IF(AD112=4,N114,IF(AD115=4,N117,IF(AD118=4,N120,"")))))</f>
        <v>0</v>
      </c>
      <c r="L116" s="30"/>
      <c r="M116" s="38" t="str">
        <f>N109</f>
        <v>Singiel dziewcząt</v>
      </c>
      <c r="N116" s="31" t="s">
        <v>50</v>
      </c>
      <c r="O116" s="32">
        <f>IF(O108&gt;0,(O108&amp;3)*1,"")</f>
        <v>103</v>
      </c>
      <c r="Q116" s="40">
        <f>IF(AT116&gt;0,"",IF(A116=0,"",IF(VLOOKUP(A116,'[1]plan gier'!A:S,19,FALSE)="","",VLOOKUP(A116,'[1]plan gier'!A:S,19,FALSE))))</f>
      </c>
      <c r="R116" s="41" t="s">
        <v>21</v>
      </c>
      <c r="S116" s="42">
        <v>83</v>
      </c>
      <c r="T116" s="187"/>
      <c r="U116" s="197" t="str">
        <f>IF(AND(N116&lt;&gt;"",N117=""),CONCATENATE(VLOOKUP(N116,'[1]zawodnicy'!$A:$E,1,FALSE)," ",VLOOKUP(N116,'[1]zawodnicy'!$A:$E,2,FALSE)," ",VLOOKUP(N116,'[1]zawodnicy'!$A:$E,3,FALSE)," - ",VLOOKUP(N116,'[1]zawodnicy'!$A:$E,4,FALSE)),"")</f>
        <v>H5558 Natalia HAŁATA - UKSB Volant Mielec</v>
      </c>
      <c r="V116" s="222"/>
      <c r="W116" s="60" t="str">
        <f>IF(SUM(AP112:AQ112)=0,"",AQ112&amp;":"&amp;AP112)</f>
        <v>5:21</v>
      </c>
      <c r="X116" s="28" t="str">
        <f>IF(SUM(AP115:AQ115)=0,"",AQ115&amp;":"&amp;AP115)</f>
        <v>8:21</v>
      </c>
      <c r="Y116" s="86"/>
      <c r="Z116" s="62" t="str">
        <f>IF(SUM(AP116:AQ116)=0,"",AP116&amp;":"&amp;AQ116)</f>
        <v>17:21</v>
      </c>
      <c r="AA116" s="187"/>
      <c r="AB116" s="192"/>
      <c r="AC116" s="192"/>
      <c r="AD116" s="195"/>
      <c r="AE116" s="25"/>
      <c r="AF116" s="25"/>
      <c r="AG116" s="41" t="s">
        <v>21</v>
      </c>
      <c r="AH116" s="49">
        <f>IF(ISBLANK(S116),"",VLOOKUP(S116,'[1]plan gier'!$X:$AN,12,FALSE))</f>
        <v>15</v>
      </c>
      <c r="AI116" s="50">
        <f>IF(ISBLANK(S116),"",VLOOKUP(S116,'[1]plan gier'!$X:$AN,13,FALSE))</f>
        <v>21</v>
      </c>
      <c r="AJ116" s="50">
        <f>IF(ISBLANK(S116),"",VLOOKUP(S116,'[1]plan gier'!$X:$AN,14,FALSE))</f>
        <v>17</v>
      </c>
      <c r="AK116" s="50">
        <f>IF(ISBLANK(S116),"",VLOOKUP(S116,'[1]plan gier'!$X:$AN,15,FALSE))</f>
        <v>21</v>
      </c>
      <c r="AL116" s="50">
        <f>IF(ISBLANK(S116),"",VLOOKUP(S116,'[1]plan gier'!$X:$AN,16,FALSE))</f>
        <v>0</v>
      </c>
      <c r="AM116" s="50">
        <f>IF(ISBLANK(S116),"",VLOOKUP(S116,'[1]plan gier'!$X:$AN,17,FALSE))</f>
        <v>0</v>
      </c>
      <c r="AN116" s="63">
        <f t="shared" si="13"/>
        <v>15</v>
      </c>
      <c r="AO116" s="64">
        <f t="shared" si="13"/>
        <v>21</v>
      </c>
      <c r="AP116" s="64">
        <f t="shared" si="13"/>
        <v>17</v>
      </c>
      <c r="AQ116" s="64">
        <f t="shared" si="13"/>
        <v>21</v>
      </c>
      <c r="AR116" s="64">
        <f t="shared" si="13"/>
        <v>0</v>
      </c>
      <c r="AS116" s="65">
        <f t="shared" si="13"/>
        <v>0</v>
      </c>
      <c r="AT116" s="52">
        <f t="shared" si="14"/>
        <v>74</v>
      </c>
      <c r="BD116" s="12">
        <f aca="true" t="shared" si="15" ref="BD116:BI116">SUM(BD112:BD115)</f>
        <v>408</v>
      </c>
      <c r="BE116" s="12">
        <f t="shared" si="15"/>
        <v>408</v>
      </c>
      <c r="BF116" s="12">
        <f t="shared" si="15"/>
        <v>13</v>
      </c>
      <c r="BG116" s="12">
        <f t="shared" si="15"/>
        <v>13</v>
      </c>
      <c r="BH116" s="12">
        <f t="shared" si="15"/>
        <v>6</v>
      </c>
      <c r="BI116" s="12">
        <f t="shared" si="15"/>
        <v>6</v>
      </c>
      <c r="BK116" s="13">
        <f>SUM(BK112:BK115)</f>
        <v>0</v>
      </c>
    </row>
    <row r="117" spans="1:46" ht="11.25" customHeight="1" thickBot="1">
      <c r="A117" s="12">
        <f t="shared" si="12"/>
        <v>84</v>
      </c>
      <c r="B117" s="12" t="str">
        <f>IF(N110="","",N110)</f>
        <v>G3411</v>
      </c>
      <c r="C117" s="12">
        <f>IF(N111="","",N111)</f>
      </c>
      <c r="D117" s="12" t="str">
        <f>IF(N113="","",N113)</f>
        <v>K5780</v>
      </c>
      <c r="E117" s="12">
        <f>IF(N114="","",N114)</f>
      </c>
      <c r="J117" s="33"/>
      <c r="K117" s="33"/>
      <c r="L117" s="33"/>
      <c r="M117" s="38" t="str">
        <f>N109</f>
        <v>Singiel dziewcząt</v>
      </c>
      <c r="N117" s="34"/>
      <c r="O117" s="33"/>
      <c r="P117" s="33"/>
      <c r="Q117" s="40">
        <f>IF(AT117&gt;0,"",IF(A117=0,"",IF(VLOOKUP(A117,'[1]plan gier'!A:S,19,FALSE)="","",VLOOKUP(A117,'[1]plan gier'!A:S,19,FALSE))))</f>
      </c>
      <c r="R117" s="41" t="s">
        <v>22</v>
      </c>
      <c r="S117" s="42">
        <v>84</v>
      </c>
      <c r="T117" s="203"/>
      <c r="U117" s="206">
        <f>IF(N117&lt;&gt;"",CONCATENATE(VLOOKUP(N117,'[1]zawodnicy'!$A:$E,1,FALSE)," ",VLOOKUP(N117,'[1]zawodnicy'!$A:$E,2,FALSE)," ",VLOOKUP(N117,'[1]zawodnicy'!$A:$E,3,FALSE)," - ",VLOOKUP(N117,'[1]zawodnicy'!$A:$E,4,FALSE)),"")</f>
      </c>
      <c r="V117" s="224"/>
      <c r="W117" s="71">
        <f>IF(SUM(AR112:AS112)=0,"",AS112&amp;":"&amp;AR112)</f>
      </c>
      <c r="X117" s="35">
        <f>IF(SUM(AR115:AS115)=0,"",AS115&amp;":"&amp;AR115)</f>
      </c>
      <c r="Y117" s="86"/>
      <c r="Z117" s="72">
        <f>IF(SUM(AR116:AS116)=0,"",AR116&amp;":"&amp;AS116)</f>
      </c>
      <c r="AA117" s="187"/>
      <c r="AB117" s="192"/>
      <c r="AC117" s="192"/>
      <c r="AD117" s="195"/>
      <c r="AE117" s="25"/>
      <c r="AF117" s="25"/>
      <c r="AG117" s="41" t="s">
        <v>22</v>
      </c>
      <c r="AH117" s="77">
        <f>IF(ISBLANK(S117),"",VLOOKUP(S117,'[1]plan gier'!$X:$AN,12,FALSE))</f>
        <v>21</v>
      </c>
      <c r="AI117" s="78">
        <f>IF(ISBLANK(S117),"",VLOOKUP(S117,'[1]plan gier'!$X:$AN,13,FALSE))</f>
        <v>4</v>
      </c>
      <c r="AJ117" s="78">
        <f>IF(ISBLANK(S117),"",VLOOKUP(S117,'[1]plan gier'!$X:$AN,14,FALSE))</f>
        <v>21</v>
      </c>
      <c r="AK117" s="78">
        <f>IF(ISBLANK(S117),"",VLOOKUP(S117,'[1]plan gier'!$X:$AN,15,FALSE))</f>
        <v>5</v>
      </c>
      <c r="AL117" s="78">
        <f>IF(ISBLANK(S117),"",VLOOKUP(S117,'[1]plan gier'!$X:$AN,16,FALSE))</f>
        <v>0</v>
      </c>
      <c r="AM117" s="78">
        <f>IF(ISBLANK(S117),"",VLOOKUP(S117,'[1]plan gier'!$X:$AN,17,FALSE))</f>
        <v>0</v>
      </c>
      <c r="AN117" s="82">
        <f t="shared" si="13"/>
        <v>21</v>
      </c>
      <c r="AO117" s="79">
        <f t="shared" si="13"/>
        <v>4</v>
      </c>
      <c r="AP117" s="79">
        <f t="shared" si="13"/>
        <v>21</v>
      </c>
      <c r="AQ117" s="79">
        <f t="shared" si="13"/>
        <v>5</v>
      </c>
      <c r="AR117" s="79">
        <f t="shared" si="13"/>
        <v>0</v>
      </c>
      <c r="AS117" s="84">
        <f t="shared" si="13"/>
        <v>0</v>
      </c>
      <c r="AT117" s="52">
        <f t="shared" si="14"/>
        <v>51</v>
      </c>
    </row>
    <row r="118" spans="1:46" ht="11.25" customHeight="1">
      <c r="A118" s="2"/>
      <c r="J118" s="33"/>
      <c r="K118" s="33"/>
      <c r="L118" s="33"/>
      <c r="O118" s="33"/>
      <c r="P118" s="33"/>
      <c r="Q118" s="2"/>
      <c r="R118" s="2"/>
      <c r="S118" s="2"/>
      <c r="T118" s="186">
        <v>4</v>
      </c>
      <c r="U118" s="189">
        <f>IF(AND(N119&lt;&gt;"",N120&lt;&gt;""),CONCATENATE(VLOOKUP(N119,'[1]zawodnicy'!$A:$E,1,FALSE)," ",VLOOKUP(N119,'[1]zawodnicy'!$A:$E,2,FALSE)," ",VLOOKUP(N119,'[1]zawodnicy'!$A:$E,3,FALSE)," - ",VLOOKUP(N119,'[1]zawodnicy'!$A:$E,4,FALSE)),"")</f>
      </c>
      <c r="V118" s="225"/>
      <c r="W118" s="43" t="str">
        <f>IF(SUM(AN114:AO114)=0,"",AO114&amp;":"&amp;AN114)</f>
        <v>3:21</v>
      </c>
      <c r="X118" s="45" t="str">
        <f>IF(SUM(AN113:AO113)=0,"",AO113&amp;":"&amp;AN113)</f>
        <v>17:21</v>
      </c>
      <c r="Y118" s="45" t="str">
        <f>IF(SUM(AN116:AO116)=0,"",AO116&amp;":"&amp;AN116)</f>
        <v>21:15</v>
      </c>
      <c r="Z118" s="87"/>
      <c r="AA118" s="186" t="str">
        <f>IF(SUM(AV115:BA115)=0,"",BD115&amp;":"&amp;BE115)</f>
        <v>108:129</v>
      </c>
      <c r="AB118" s="191" t="str">
        <f>IF(SUM(AV115:BA115)=0,"",BF115&amp;":"&amp;BG115)</f>
        <v>4:3</v>
      </c>
      <c r="AC118" s="191" t="str">
        <f>IF(SUM(AV115:BA115)=0,"",BH115&amp;":"&amp;BI115)</f>
        <v>2:1</v>
      </c>
      <c r="AD118" s="194">
        <f>IF(SUM(BH112:BH115)&gt;0,BJ115,"")</f>
        <v>2</v>
      </c>
      <c r="AE118" s="25"/>
      <c r="AF118" s="25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63" ht="11.25" customHeight="1">
      <c r="A119" s="12"/>
      <c r="B119" s="12"/>
      <c r="C119" s="12"/>
      <c r="D119" s="12"/>
      <c r="E119" s="12"/>
      <c r="H119" s="30"/>
      <c r="J119" s="12"/>
      <c r="K119" s="12"/>
      <c r="L119" s="12"/>
      <c r="N119" s="31" t="s">
        <v>51</v>
      </c>
      <c r="O119" s="32">
        <f>IF(O108&gt;0,(O108&amp;4)*1,"")</f>
        <v>104</v>
      </c>
      <c r="Q119" s="88"/>
      <c r="R119" s="88"/>
      <c r="S119" s="89"/>
      <c r="T119" s="187"/>
      <c r="U119" s="197" t="str">
        <f>IF(AND(N119&lt;&gt;"",N120=""),CONCATENATE(VLOOKUP(N119,'[1]zawodnicy'!$A:$E,1,FALSE)," ",VLOOKUP(N119,'[1]zawodnicy'!$A:$E,2,FALSE)," ",VLOOKUP(N119,'[1]zawodnicy'!$A:$E,3,FALSE)," - ",VLOOKUP(N119,'[1]zawodnicy'!$A:$E,4,FALSE)),"")</f>
        <v>K5631 Sara KACZMARZYK - UKS Jagiellonka Medyka</v>
      </c>
      <c r="V119" s="222"/>
      <c r="W119" s="60" t="str">
        <f>IF(SUM(AP114:AQ114)=0,"",AQ114&amp;":"&amp;AP114)</f>
        <v>4:21</v>
      </c>
      <c r="X119" s="28" t="str">
        <f>IF(SUM(AP113:AQ113)=0,"",AQ113&amp;":"&amp;AP113)</f>
        <v>21:16</v>
      </c>
      <c r="Y119" s="28" t="str">
        <f>IF(SUM(AP116:AQ116)=0,"",AQ116&amp;":"&amp;AP116)</f>
        <v>21:17</v>
      </c>
      <c r="Z119" s="90"/>
      <c r="AA119" s="187"/>
      <c r="AB119" s="192"/>
      <c r="AC119" s="192"/>
      <c r="AD119" s="195"/>
      <c r="AE119" s="25"/>
      <c r="AF119" s="25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1.25" customHeight="1" thickBot="1">
      <c r="A120" s="2"/>
      <c r="J120" s="33"/>
      <c r="K120" s="33"/>
      <c r="L120" s="33"/>
      <c r="N120" s="34"/>
      <c r="O120" s="33"/>
      <c r="P120" s="33"/>
      <c r="Q120" s="2"/>
      <c r="R120" s="2"/>
      <c r="S120" s="2"/>
      <c r="T120" s="188"/>
      <c r="U120" s="199">
        <f>IF(N120&lt;&gt;"",CONCATENATE(VLOOKUP(N120,'[1]zawodnicy'!$A:$E,1,FALSE)," ",VLOOKUP(N120,'[1]zawodnicy'!$A:$E,2,FALSE)," ",VLOOKUP(N120,'[1]zawodnicy'!$A:$E,3,FALSE)," - ",VLOOKUP(N120,'[1]zawodnicy'!$A:$E,4,FALSE)),"")</f>
      </c>
      <c r="V120" s="223"/>
      <c r="W120" s="91">
        <f>IF(SUM(AR114:AS114)=0,"",AS114&amp;":"&amp;AR114)</f>
      </c>
      <c r="X120" s="92" t="str">
        <f>IF(SUM(AR113:AS113)=0,"",AS113&amp;":"&amp;AR113)</f>
        <v>21:18</v>
      </c>
      <c r="Y120" s="92">
        <f>IF(SUM(AR116:AS116)=0,"",AS116&amp;":"&amp;AR116)</f>
      </c>
      <c r="Z120" s="93"/>
      <c r="AA120" s="188"/>
      <c r="AB120" s="193"/>
      <c r="AC120" s="193"/>
      <c r="AD120" s="196"/>
      <c r="AE120" s="25"/>
      <c r="AF120" s="25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0:63" ht="12" customHeight="1">
      <c r="J121" s="3"/>
      <c r="K121" s="3"/>
      <c r="L121" s="3"/>
      <c r="N121" s="4"/>
      <c r="O121" s="3"/>
      <c r="P121" s="3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7"/>
    </row>
    <row r="122" spans="10:32" ht="11.25" customHeight="1">
      <c r="J122" s="2"/>
      <c r="K122" s="2"/>
      <c r="L122" s="2"/>
      <c r="M122" s="118"/>
      <c r="N122" s="119">
        <v>1</v>
      </c>
      <c r="O122" s="120">
        <v>10</v>
      </c>
      <c r="P122" s="121"/>
      <c r="Q122" s="1"/>
      <c r="R122" s="1"/>
      <c r="S122" s="174" t="s">
        <v>52</v>
      </c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2"/>
    </row>
    <row r="123" spans="10:32" ht="11.25" customHeight="1">
      <c r="J123" s="2"/>
      <c r="N123" s="123" t="s">
        <v>0</v>
      </c>
      <c r="P123" s="121"/>
      <c r="Q123" s="1"/>
      <c r="R123" s="1"/>
      <c r="S123" s="1"/>
      <c r="T123" s="124"/>
      <c r="U123" s="125"/>
      <c r="V123" s="125"/>
      <c r="W123" s="125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1.25" customHeight="1">
      <c r="A124" s="126">
        <f>V124</f>
        <v>0</v>
      </c>
      <c r="B124" s="2" t="str">
        <f>IF(TYPE(S124)=16,"",S124)</f>
        <v>R4591</v>
      </c>
      <c r="D124" s="2">
        <f>IF(TYPE(S125)=16,"",S125)</f>
      </c>
      <c r="F124" s="2" t="str">
        <f>IF(A124=0,IF(AND(LEN(B124)&gt;0,LEN(D124)=0),VLOOKUP(B124,'[1]zawodnicy'!$A:$E,1,FALSE),IF(AND(LEN(D124)&gt;0,LEN(B124)=0),VLOOKUP(D124,'[1]zawodnicy'!$A:$E,1,FALSE),"")),IF((VLOOKUP(A124,'[1]plan gier'!$X:$AF,7,FALSE))="","",VLOOKUP(VLOOKUP(A124,'[1]plan gier'!$X:$AF,7,FALSE),'[1]zawodnicy'!$A:$E,1,FALSE)))</f>
        <v>R4591</v>
      </c>
      <c r="H124" s="2">
        <f>IF(A124=0,"",IF((VLOOKUP(A124,'[1]plan gier'!$X:$AF,7,FALSE))="","",VLOOKUP(A124,'[1]plan gier'!$X:$AF,9,FALSE)))</f>
      </c>
      <c r="J124" s="127"/>
      <c r="L124" s="40">
        <f>IF(A124=0,"",IF(VLOOKUP(A124,'[1]plan gier'!A:S,19,FALSE)="","",VLOOKUP(A124,'[1]plan gier'!A:S,19,FALSE)))</f>
      </c>
      <c r="M124" s="2" t="str">
        <f>N123</f>
        <v>Singiel dziewcząt</v>
      </c>
      <c r="N124" s="128"/>
      <c r="O124" s="129">
        <f>IF(P124="","",1)</f>
        <v>1</v>
      </c>
      <c r="P124" s="130">
        <f>IF(O122&gt;8,1,"")</f>
        <v>1</v>
      </c>
      <c r="Q124" s="53">
        <f>O124</f>
        <v>1</v>
      </c>
      <c r="S124" s="176" t="str">
        <f>UPPER(IF(O124="","",IF(ISTEXT(N124),N124,IF(AND(N122&gt;0,O124&gt;0),VLOOKUP(N122&amp;O124&amp;N123,I:J,2,FALSE),""))))</f>
        <v>R4591</v>
      </c>
      <c r="T124" s="177"/>
      <c r="U124" s="131" t="str">
        <f>IF(S124&lt;&gt;"",CONCATENATE(VLOOKUP(S124,'[1]zawodnicy'!$A:$E,2,FALSE)," ",VLOOKUP(S124,'[1]zawodnicy'!$A:$E,3,FALSE)," - ",VLOOKUP(S124,'[1]zawodnicy'!$A:$E,4,FALSE)),"")</f>
        <v>Natalia RÓG - MKS Stal Nowa Dęba</v>
      </c>
      <c r="V124" s="132"/>
      <c r="W124" s="178" t="str">
        <f>IF(ISBLANK(V124),IF(AND(LEN(S124)&gt;0,LEN(S125)=0),VLOOKUP(S124,'[1]zawodnicy'!$A:$E,3,FALSE),IF(AND(LEN(S125)&gt;0,LEN(S124)=0),VLOOKUP(S125,'[1]zawodnicy'!$A:$E,3,FALSE),"")),IF((VLOOKUP(V124,'[1]plan gier'!$X:$AF,7,FALSE))="","",VLOOKUP(VLOOKUP(V124,'[1]plan gier'!$X:$AF,7,FALSE),'[1]zawodnicy'!$A:$E,3,FALSE)))</f>
        <v>RÓG</v>
      </c>
      <c r="X124" s="179"/>
      <c r="Y124" s="179"/>
      <c r="Z124" s="2"/>
      <c r="AA124" s="2"/>
      <c r="AB124" s="2"/>
      <c r="AC124" s="2"/>
      <c r="AD124" s="2"/>
      <c r="AE124" s="2"/>
      <c r="AF124" s="2"/>
    </row>
    <row r="125" spans="10:32" ht="11.25" customHeight="1">
      <c r="J125" s="127"/>
      <c r="N125" s="128"/>
      <c r="O125" s="134">
        <f>IF(P125="","",2)</f>
      </c>
      <c r="P125" s="130">
        <f>IF(O122&gt;15,3,"")</f>
      </c>
      <c r="Q125" s="53">
        <f>O125</f>
      </c>
      <c r="S125" s="176">
        <f>UPPER(IF(O125="","",IF(ISTEXT(N125),N125,IF(AND(N122&gt;0,O125&gt;0),VLOOKUP(N122&amp;O125&amp;N123,I:J,2,FALSE),""))))</f>
      </c>
      <c r="T125" s="177"/>
      <c r="U125" s="131">
        <f>IF(S125&lt;&gt;"",CONCATENATE(VLOOKUP(S125,'[1]zawodnicy'!$A:$E,2,FALSE)," ",VLOOKUP(S125,'[1]zawodnicy'!$A:$E,3,FALSE)," - ",VLOOKUP(S125,'[1]zawodnicy'!$A:$E,4,FALSE)),"")</f>
      </c>
      <c r="V125" s="135"/>
      <c r="W125" s="183">
        <f>IF(ISBLANK(V124),"",IF((VLOOKUP(V124,'[1]plan gier'!$X:$AF,7,FALSE))="",L124,VLOOKUP(V124,'[1]plan gier'!$X:$AF,9,FALSE)))</f>
      </c>
      <c r="X125" s="182"/>
      <c r="Y125" s="184"/>
      <c r="Z125" s="2"/>
      <c r="AA125" s="2"/>
      <c r="AB125" s="2"/>
      <c r="AC125" s="2"/>
      <c r="AD125" s="2"/>
      <c r="AE125" s="2"/>
      <c r="AF125" s="2"/>
    </row>
    <row r="126" spans="1:32" ht="11.25" customHeight="1">
      <c r="A126" s="137">
        <f>Y126</f>
        <v>103</v>
      </c>
      <c r="B126" s="2" t="str">
        <f>F124</f>
        <v>R4591</v>
      </c>
      <c r="D126" s="2" t="str">
        <f>F128</f>
        <v>Ś5230</v>
      </c>
      <c r="F126" s="2" t="str">
        <f>IF(A126=0,IF(AND(LEN(B126)&gt;0,LEN(D126)=0),B126,IF(AND(LEN(D126)&gt;0,LEN(B126)=0),D126,"")),IF((VLOOKUP(A126,'[1]plan gier'!$X:$AF,7,FALSE))="","",VLOOKUP(VLOOKUP(A126,'[1]plan gier'!$X:$AF,7,FALSE),'[1]zawodnicy'!$A:$E,1,FALSE)))</f>
        <v>R4591</v>
      </c>
      <c r="H126" s="2" t="str">
        <f>IF(A126=0,"",IF((VLOOKUP(A126,'[1]plan gier'!$X:$AF,7,FALSE))="","",VLOOKUP(A126,'[1]plan gier'!$X:$AF,9,FALSE)))</f>
        <v>21:4,21:11</v>
      </c>
      <c r="J126" s="127"/>
      <c r="L126" s="40" t="str">
        <f>IF(A126=0,"",IF(VLOOKUP(A126,'[1]plan gier'!A:S,19,FALSE)="","",VLOOKUP(A126,'[1]plan gier'!A:S,19,FALSE)))</f>
        <v>godz.18:20</v>
      </c>
      <c r="M126" s="2" t="str">
        <f>N123</f>
        <v>Singiel dziewcząt</v>
      </c>
      <c r="N126" s="118"/>
      <c r="O126" s="138"/>
      <c r="P126" s="130"/>
      <c r="S126" s="139"/>
      <c r="T126" s="140"/>
      <c r="U126" s="2"/>
      <c r="V126" s="2"/>
      <c r="W126" s="122"/>
      <c r="X126" s="30"/>
      <c r="Y126" s="141">
        <v>103</v>
      </c>
      <c r="Z126" s="179" t="str">
        <f>IF(ISBLANK(Y126),IF(AND(LEN(W124)&gt;0,LEN(W128)=0),W124,IF(AND(LEN(W128)&gt;0,LEN(W124)=0),W128,"")),IF((VLOOKUP(Y126,'[1]plan gier'!$X:$AF,7,FALSE))="","",VLOOKUP(VLOOKUP(Y126,'[1]plan gier'!$X:$AF,7,FALSE),'[1]zawodnicy'!$A:$E,3,FALSE)))</f>
        <v>RÓG</v>
      </c>
      <c r="AA126" s="179"/>
      <c r="AB126" s="179"/>
      <c r="AC126" s="2"/>
      <c r="AD126" s="2"/>
      <c r="AE126" s="2"/>
      <c r="AF126" s="2"/>
    </row>
    <row r="127" spans="10:63" ht="11.25" customHeight="1">
      <c r="J127" s="127"/>
      <c r="N127" s="118"/>
      <c r="O127" s="138"/>
      <c r="P127" s="130"/>
      <c r="S127" s="139"/>
      <c r="T127" s="140"/>
      <c r="U127" s="2"/>
      <c r="V127" s="2"/>
      <c r="W127" s="122"/>
      <c r="X127" s="30"/>
      <c r="Y127" s="142"/>
      <c r="Z127" s="182" t="str">
        <f>IF(ISBLANK(Y126),"",IF((VLOOKUP(Y126,'[1]plan gier'!$X:$AF,7,FALSE))="",L126,VLOOKUP(Y126,'[1]plan gier'!$X:$AF,9,FALSE)))</f>
        <v>21:4,21:11</v>
      </c>
      <c r="AA127" s="182"/>
      <c r="AB127" s="18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1.25" customHeight="1">
      <c r="A128" s="126">
        <f>V128</f>
        <v>0</v>
      </c>
      <c r="B128" s="2" t="str">
        <f>IF(TYPE(S128)=16,"",S128)</f>
        <v>Ś5230</v>
      </c>
      <c r="D128" s="2">
        <f>IF(TYPE(S129)=16,"",S129)</f>
      </c>
      <c r="F128" s="2" t="str">
        <f>IF(A128=0,IF(AND(LEN(B128)&gt;0,LEN(D128)=0),VLOOKUP(B128,'[1]zawodnicy'!$A:$E,1,FALSE),IF(AND(LEN(D128)&gt;0,LEN(B128)=0),VLOOKUP(D128,'[1]zawodnicy'!$A:$E,1,FALSE),"")),IF((VLOOKUP(A128,'[1]plan gier'!$X:$AF,7,FALSE))="","",VLOOKUP(VLOOKUP(A128,'[1]plan gier'!$X:$AF,7,FALSE),'[1]zawodnicy'!$A:$E,1,FALSE)))</f>
        <v>Ś5230</v>
      </c>
      <c r="H128" s="2">
        <f>IF(A128=0,"",IF((VLOOKUP(A128,'[1]plan gier'!$X:$AF,7,FALSE))="","",VLOOKUP(A128,'[1]plan gier'!$X:$AF,9,FALSE)))</f>
      </c>
      <c r="J128" s="127"/>
      <c r="L128" s="40">
        <f>IF(A128=0,"",IF(VLOOKUP(A128,'[1]plan gier'!A:S,19,FALSE)="","",VLOOKUP(A128,'[1]plan gier'!A:S,19,FALSE)))</f>
      </c>
      <c r="M128" s="2" t="str">
        <f>N123</f>
        <v>Singiel dziewcząt</v>
      </c>
      <c r="N128" s="128"/>
      <c r="O128" s="129">
        <f>IF(P128="","",MAX(O124:O127)+1)</f>
        <v>2</v>
      </c>
      <c r="P128" s="130">
        <f>IF(O122&gt;8,5,"")</f>
        <v>5</v>
      </c>
      <c r="Q128" s="53">
        <f>O128</f>
        <v>2</v>
      </c>
      <c r="S128" s="176" t="str">
        <f>UPPER(IF(O128="","",IF(ISTEXT(N128),N128,IF(AND(N122&gt;0,O128&gt;0),VLOOKUP(N122&amp;O128&amp;N123,I:J,2,FALSE),""))))</f>
        <v>Ś5230</v>
      </c>
      <c r="T128" s="177"/>
      <c r="U128" s="131" t="str">
        <f>IF(S128&lt;&gt;"",CONCATENATE(VLOOKUP(S128,'[1]zawodnicy'!$A:$E,2,FALSE)," ",VLOOKUP(S128,'[1]zawodnicy'!$A:$E,3,FALSE)," - ",VLOOKUP(S128,'[1]zawodnicy'!$A:$E,4,FALSE)),"")</f>
        <v>Klaudia ŚWIĄTEK - UKS Orbitek Straszęcin</v>
      </c>
      <c r="V128" s="132"/>
      <c r="W128" s="178" t="str">
        <f>IF(ISBLANK(V128),IF(AND(LEN(S128)&gt;0,LEN(S129)=0),VLOOKUP(S128,'[1]zawodnicy'!$A:$E,3,FALSE),IF(AND(LEN(S129)&gt;0,LEN(S128)=0),VLOOKUP(S129,'[1]zawodnicy'!$A:$E,3,FALSE),"")),IF((VLOOKUP(V128,'[1]plan gier'!$X:$AF,7,FALSE))="","",VLOOKUP(VLOOKUP(V128,'[1]plan gier'!$X:$AF,7,FALSE),'[1]zawodnicy'!$A:$E,3,FALSE)))</f>
        <v>ŚWIĄTEK</v>
      </c>
      <c r="X128" s="179"/>
      <c r="Y128" s="180"/>
      <c r="Z128" s="30"/>
      <c r="AA128" s="30"/>
      <c r="AB128" s="143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0:63" ht="11.25" customHeight="1">
      <c r="J129" s="127"/>
      <c r="N129" s="128"/>
      <c r="O129" s="134">
        <f>IF(P129="","",MAX(O124:O128)+1)</f>
      </c>
      <c r="P129" s="130">
        <f>IF(O122&gt;11,7,"")</f>
      </c>
      <c r="Q129" s="53">
        <f>O129</f>
      </c>
      <c r="S129" s="176">
        <f>UPPER(IF(O129="","",IF(ISTEXT(N129),N129,IF(AND(N122&gt;0,O129&gt;0),VLOOKUP(N122&amp;O129&amp;N123,I:J,2,FALSE),""))))</f>
      </c>
      <c r="T129" s="177"/>
      <c r="U129" s="131">
        <f>IF(S129&lt;&gt;"",CONCATENATE(VLOOKUP(S129,'[1]zawodnicy'!$A:$E,2,FALSE)," ",VLOOKUP(S129,'[1]zawodnicy'!$A:$E,3,FALSE)," - ",VLOOKUP(S129,'[1]zawodnicy'!$A:$E,4,FALSE)),"")</f>
      </c>
      <c r="V129" s="135"/>
      <c r="W129" s="181">
        <f>IF(ISBLANK(V128),"",IF((VLOOKUP(V128,'[1]plan gier'!$X:$AF,7,FALSE))="",L128,VLOOKUP(V128,'[1]plan gier'!$X:$AF,9,FALSE)))</f>
      </c>
      <c r="X129" s="174"/>
      <c r="Y129" s="174"/>
      <c r="Z129" s="30"/>
      <c r="AA129" s="30"/>
      <c r="AB129" s="143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1.25" customHeight="1">
      <c r="A130" s="145">
        <f>AB130</f>
        <v>117</v>
      </c>
      <c r="B130" s="2" t="str">
        <f>F126</f>
        <v>R4591</v>
      </c>
      <c r="D130" s="2" t="str">
        <f>F134</f>
        <v>W4322</v>
      </c>
      <c r="F130" s="2" t="str">
        <f>IF(A130=0,IF(AND(LEN(B130)&gt;0,LEN(D130)=0),B130,IF(AND(LEN(D130)&gt;0,LEN(B130)=0),D130,"")),IF((VLOOKUP(A130,'[1]plan gier'!$X:$AF,7,FALSE))="","",VLOOKUP(VLOOKUP(A130,'[1]plan gier'!$X:$AF,7,FALSE),'[1]zawodnicy'!$A:$E,1,FALSE)))</f>
        <v>R4591</v>
      </c>
      <c r="H130" s="2" t="str">
        <f>IF(A130=0,"",IF((VLOOKUP(A130,'[1]plan gier'!$X:$AF,7,FALSE))="","",VLOOKUP(A130,'[1]plan gier'!$X:$AF,9,FALSE)))</f>
        <v>21:5,21:15</v>
      </c>
      <c r="J130" s="127"/>
      <c r="L130" s="40" t="str">
        <f>IF(A130=0,"",IF(VLOOKUP(A130,'[1]plan gier'!A:S,19,FALSE)="","",VLOOKUP(A130,'[1]plan gier'!A:S,19,FALSE)))</f>
        <v>godz.19:40</v>
      </c>
      <c r="M130" s="2" t="str">
        <f>N123</f>
        <v>Singiel dziewcząt</v>
      </c>
      <c r="N130" s="118"/>
      <c r="O130" s="138"/>
      <c r="P130" s="130"/>
      <c r="S130" s="139"/>
      <c r="T130" s="140"/>
      <c r="U130" s="122"/>
      <c r="V130" s="2"/>
      <c r="W130" s="30"/>
      <c r="X130" s="2"/>
      <c r="Y130" s="2"/>
      <c r="Z130" s="30"/>
      <c r="AA130" s="30"/>
      <c r="AB130" s="141">
        <v>117</v>
      </c>
      <c r="AC130" s="179" t="str">
        <f>IF(ISBLANK(AB130),IF(AND(LEN(Z126)&gt;0,LEN(Z134)=0),Z126,IF(AND(LEN(Z134)&gt;0,LEN(Z126)=0),Z134,"")),IF((VLOOKUP(AB130,'[1]plan gier'!$X:$AF,7,FALSE))="","",VLOOKUP(VLOOKUP(AB130,'[1]plan gier'!$X:$AF,7,FALSE),'[1]zawodnicy'!$A:$E,3,FALSE)))</f>
        <v>RÓG</v>
      </c>
      <c r="AD130" s="179"/>
      <c r="AE130" s="179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0:63" ht="11.25" customHeight="1">
      <c r="J131" s="127"/>
      <c r="N131" s="118"/>
      <c r="O131" s="138"/>
      <c r="P131" s="130"/>
      <c r="S131" s="139"/>
      <c r="T131" s="140"/>
      <c r="U131" s="122"/>
      <c r="V131" s="2"/>
      <c r="W131" s="30"/>
      <c r="X131" s="2"/>
      <c r="Y131" s="2"/>
      <c r="Z131" s="30"/>
      <c r="AA131" s="30"/>
      <c r="AB131" s="142"/>
      <c r="AC131" s="182" t="str">
        <f>IF(ISBLANK(AB130),"",IF((VLOOKUP(AB130,'[1]plan gier'!$X:$AF,7,FALSE))="",L130,VLOOKUP(AB130,'[1]plan gier'!$X:$AF,9,FALSE)))</f>
        <v>21:5,21:15</v>
      </c>
      <c r="AD131" s="182"/>
      <c r="AE131" s="184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1.25" customHeight="1">
      <c r="A132" s="126">
        <f>V132</f>
        <v>0</v>
      </c>
      <c r="B132" s="2" t="str">
        <f>IF(TYPE(S132)=16,"",S132)</f>
        <v>D5258</v>
      </c>
      <c r="D132" s="2">
        <f>IF(TYPE(S133)=16,"",S133)</f>
      </c>
      <c r="F132" s="2" t="str">
        <f>IF(A132=0,IF(AND(LEN(B132)&gt;0,LEN(D132)=0),VLOOKUP(B132,'[1]zawodnicy'!$A:$E,1,FALSE),IF(AND(LEN(D132)&gt;0,LEN(B132)=0),VLOOKUP(D132,'[1]zawodnicy'!$A:$E,1,FALSE),"")),IF((VLOOKUP(A132,'[1]plan gier'!$X:$AF,7,FALSE))="","",VLOOKUP(VLOOKUP(A132,'[1]plan gier'!$X:$AF,7,FALSE),'[1]zawodnicy'!$A:$E,1,FALSE)))</f>
        <v>D5258</v>
      </c>
      <c r="H132" s="2">
        <f>IF(A132=0,"",IF((VLOOKUP(A132,'[1]plan gier'!$X:$AF,7,FALSE))="","",VLOOKUP(A132,'[1]plan gier'!$X:$AF,9,FALSE)))</f>
      </c>
      <c r="J132" s="127"/>
      <c r="L132" s="40">
        <f>IF(A132=0,"",IF(VLOOKUP(A132,'[1]plan gier'!A:S,19,FALSE)="","",VLOOKUP(A132,'[1]plan gier'!A:S,19,FALSE)))</f>
      </c>
      <c r="M132" s="2" t="str">
        <f>N123</f>
        <v>Singiel dziewcząt</v>
      </c>
      <c r="N132" s="128"/>
      <c r="O132" s="129">
        <f>IF(P132="","",MAX(O124:O131)+1)</f>
        <v>3</v>
      </c>
      <c r="P132" s="130">
        <f>IF(O122&gt;8,9,"")</f>
        <v>9</v>
      </c>
      <c r="Q132" s="53">
        <f>O132</f>
        <v>3</v>
      </c>
      <c r="S132" s="176" t="str">
        <f>UPPER(IF(O132="","",IF(ISTEXT(N132),N132,IF(AND(N122&gt;0,O132&gt;0),VLOOKUP(N122&amp;O132&amp;N123,I:J,2,FALSE),""))))</f>
        <v>D5258</v>
      </c>
      <c r="T132" s="177"/>
      <c r="U132" s="131" t="str">
        <f>IF(S132&lt;&gt;"",CONCATENATE(VLOOKUP(S132,'[1]zawodnicy'!$A:$E,2,FALSE)," ",VLOOKUP(S132,'[1]zawodnicy'!$A:$E,3,FALSE)," - ",VLOOKUP(S132,'[1]zawodnicy'!$A:$E,4,FALSE)),"")</f>
        <v>Aleksandra DUDZIAK - UMKS Dubiecko</v>
      </c>
      <c r="V132" s="132"/>
      <c r="W132" s="178" t="str">
        <f>IF(ISBLANK(V132),IF(AND(LEN(S132)&gt;0,LEN(S133)=0),VLOOKUP(S132,'[1]zawodnicy'!$A:$E,3,FALSE),IF(AND(LEN(S133)&gt;0,LEN(S132)=0),VLOOKUP(S133,'[1]zawodnicy'!$A:$E,3,FALSE),"")),IF((VLOOKUP(V132,'[1]plan gier'!$X:$AF,7,FALSE))="","",VLOOKUP(VLOOKUP(V132,'[1]plan gier'!$X:$AF,7,FALSE),'[1]zawodnicy'!$A:$E,3,FALSE)))</f>
        <v>DUDZIAK</v>
      </c>
      <c r="X132" s="179"/>
      <c r="Y132" s="179"/>
      <c r="Z132" s="30"/>
      <c r="AA132" s="30"/>
      <c r="AB132" s="143"/>
      <c r="AC132" s="30"/>
      <c r="AD132" s="30"/>
      <c r="AE132" s="143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0:63" ht="11.25" customHeight="1">
      <c r="J133" s="127"/>
      <c r="N133" s="128"/>
      <c r="O133" s="134">
        <f>IF(P133="","",MAX(O124:O132)+1)</f>
      </c>
      <c r="P133" s="130">
        <f>IF(O122&gt;13,11,"")</f>
      </c>
      <c r="Q133" s="53">
        <f>O133</f>
      </c>
      <c r="S133" s="176">
        <f>UPPER(IF(O133="","",IF(ISTEXT(N133),N133,IF(AND(N122&gt;0,O133&gt;0),VLOOKUP(N122&amp;O133&amp;N123,I:J,2,FALSE),""))))</f>
      </c>
      <c r="T133" s="177"/>
      <c r="U133" s="131">
        <f>IF(S133&lt;&gt;"",CONCATENATE(VLOOKUP(S133,'[1]zawodnicy'!$A:$E,2,FALSE)," ",VLOOKUP(S133,'[1]zawodnicy'!$A:$E,3,FALSE)," - ",VLOOKUP(S133,'[1]zawodnicy'!$A:$E,4,FALSE)),"")</f>
      </c>
      <c r="V133" s="135"/>
      <c r="W133" s="183">
        <f>IF(ISBLANK(V132),"",IF((VLOOKUP(V132,'[1]plan gier'!$X:$AF,7,FALSE))="",L132,VLOOKUP(V132,'[1]plan gier'!$X:$AF,9,FALSE)))</f>
      </c>
      <c r="X133" s="182"/>
      <c r="Y133" s="184"/>
      <c r="Z133" s="30"/>
      <c r="AA133" s="30"/>
      <c r="AB133" s="143"/>
      <c r="AC133" s="30"/>
      <c r="AD133" s="30"/>
      <c r="AE133" s="143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1.25" customHeight="1">
      <c r="A134" s="137">
        <f>Y134</f>
        <v>104</v>
      </c>
      <c r="B134" s="2" t="str">
        <f>F132</f>
        <v>D5258</v>
      </c>
      <c r="D134" s="2" t="str">
        <f>F136</f>
        <v>W4322</v>
      </c>
      <c r="F134" s="2" t="str">
        <f>IF(A134=0,IF(AND(LEN(B134)&gt;0,LEN(D134)=0),B134,IF(AND(LEN(D134)&gt;0,LEN(B134)=0),D134,"")),IF((VLOOKUP(A134,'[1]plan gier'!$X:$AF,7,FALSE))="","",VLOOKUP(VLOOKUP(A134,'[1]plan gier'!$X:$AF,7,FALSE),'[1]zawodnicy'!$A:$E,1,FALSE)))</f>
        <v>W4322</v>
      </c>
      <c r="H134" s="2" t="str">
        <f>IF(A134=0,"",IF((VLOOKUP(A134,'[1]plan gier'!$X:$AF,7,FALSE))="","",VLOOKUP(A134,'[1]plan gier'!$X:$AF,9,FALSE)))</f>
        <v>21:11,16:21,21:15</v>
      </c>
      <c r="J134" s="127"/>
      <c r="L134" s="40" t="str">
        <f>IF(A134=0,"",IF(VLOOKUP(A134,'[1]plan gier'!A:S,19,FALSE)="","",VLOOKUP(A134,'[1]plan gier'!A:S,19,FALSE)))</f>
        <v>godz.18:20</v>
      </c>
      <c r="M134" s="2" t="str">
        <f>N123</f>
        <v>Singiel dziewcząt</v>
      </c>
      <c r="N134" s="118"/>
      <c r="O134" s="138"/>
      <c r="P134" s="130"/>
      <c r="S134" s="139"/>
      <c r="T134" s="140"/>
      <c r="U134" s="2"/>
      <c r="V134" s="2"/>
      <c r="W134" s="122"/>
      <c r="X134" s="30"/>
      <c r="Y134" s="141">
        <v>104</v>
      </c>
      <c r="Z134" s="179" t="str">
        <f>IF(ISBLANK(Y134),IF(AND(LEN(W132)&gt;0,LEN(W136)=0),W132,IF(AND(LEN(W136)&gt;0,LEN(W132)=0),W136,"")),IF((VLOOKUP(Y134,'[1]plan gier'!$X:$AF,7,FALSE))="","",VLOOKUP(VLOOKUP(Y134,'[1]plan gier'!$X:$AF,7,FALSE),'[1]zawodnicy'!$A:$E,3,FALSE)))</f>
        <v>WILCZYŃSKA</v>
      </c>
      <c r="AA134" s="179"/>
      <c r="AB134" s="180"/>
      <c r="AC134" s="30"/>
      <c r="AD134" s="30"/>
      <c r="AE134" s="143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0:63" ht="11.25" customHeight="1">
      <c r="J135" s="127"/>
      <c r="N135" s="118"/>
      <c r="O135" s="138"/>
      <c r="P135" s="130"/>
      <c r="S135" s="139"/>
      <c r="T135" s="140"/>
      <c r="U135" s="2"/>
      <c r="V135" s="2"/>
      <c r="W135" s="122"/>
      <c r="X135" s="30"/>
      <c r="Y135" s="142"/>
      <c r="Z135" s="174" t="str">
        <f>IF(ISBLANK(Y134),"",IF((VLOOKUP(Y134,'[1]plan gier'!$X:$AF,7,FALSE))="",L134,VLOOKUP(Y134,'[1]plan gier'!$X:$AF,9,FALSE)))</f>
        <v>21:11,16:21,21:15</v>
      </c>
      <c r="AA135" s="174"/>
      <c r="AB135" s="174"/>
      <c r="AC135" s="30"/>
      <c r="AD135" s="30"/>
      <c r="AE135" s="143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1.25" customHeight="1">
      <c r="A136" s="126">
        <f>V136</f>
        <v>93</v>
      </c>
      <c r="B136" s="2" t="str">
        <f>IF(TYPE(S136)=16,"",S136)</f>
        <v>W4322</v>
      </c>
      <c r="D136" s="2" t="str">
        <f>IF(TYPE(S137)=16,"",S137)</f>
        <v>M5644</v>
      </c>
      <c r="F136" s="2" t="str">
        <f>IF(A136=0,IF(AND(LEN(B136)&gt;0,LEN(D136)=0),VLOOKUP(B136,'[1]zawodnicy'!$A:$E,1,FALSE),IF(AND(LEN(D136)&gt;0,LEN(B136)=0),VLOOKUP(D136,'[1]zawodnicy'!$A:$E,1,FALSE),"")),IF((VLOOKUP(A136,'[1]plan gier'!$X:$AF,7,FALSE))="","",VLOOKUP(VLOOKUP(A136,'[1]plan gier'!$X:$AF,7,FALSE),'[1]zawodnicy'!$A:$E,1,FALSE)))</f>
        <v>W4322</v>
      </c>
      <c r="H136" s="2" t="str">
        <f>IF(A136=0,"",IF((VLOOKUP(A136,'[1]plan gier'!$X:$AF,7,FALSE))="","",VLOOKUP(A136,'[1]plan gier'!$X:$AF,9,FALSE)))</f>
        <v>7:21,21:12,21:17</v>
      </c>
      <c r="J136" s="127"/>
      <c r="L136" s="40" t="str">
        <f>IF(A136=0,"",IF(VLOOKUP(A136,'[1]plan gier'!A:S,19,FALSE)="","",VLOOKUP(A136,'[1]plan gier'!A:S,19,FALSE)))</f>
        <v>godz.17:40</v>
      </c>
      <c r="M136" s="2" t="str">
        <f>N123</f>
        <v>Singiel dziewcząt</v>
      </c>
      <c r="N136" s="128"/>
      <c r="O136" s="129">
        <f>IF(P136="","",MAX(O124:O135)+1)</f>
        <v>4</v>
      </c>
      <c r="P136" s="130">
        <f>IF(O122&gt;8,13,"")</f>
        <v>13</v>
      </c>
      <c r="Q136" s="53">
        <f>O136</f>
        <v>4</v>
      </c>
      <c r="S136" s="176" t="str">
        <f>UPPER(IF(O136="","",IF(ISTEXT(N136),N136,IF(AND(N122&gt;0,O136&gt;0),VLOOKUP(N122&amp;O136&amp;N123,I:J,2,FALSE),""))))</f>
        <v>W4322</v>
      </c>
      <c r="T136" s="177"/>
      <c r="U136" s="131" t="str">
        <f>IF(S136&lt;&gt;"",CONCATENATE(VLOOKUP(S136,'[1]zawodnicy'!$A:$E,2,FALSE)," ",VLOOKUP(S136,'[1]zawodnicy'!$A:$E,3,FALSE)," - ",VLOOKUP(S136,'[1]zawodnicy'!$A:$E,4,FALSE)),"")</f>
        <v>Paulina WILCZYŃSKA - UKS Orbitek Straszęcin</v>
      </c>
      <c r="V136" s="132">
        <v>93</v>
      </c>
      <c r="W136" s="178" t="str">
        <f>IF(ISBLANK(V136),IF(AND(LEN(S136)&gt;0,LEN(S137)=0),VLOOKUP(S136,'[1]zawodnicy'!$A:$E,3,FALSE),IF(AND(LEN(S137)&gt;0,LEN(S136)=0),VLOOKUP(S137,'[1]zawodnicy'!$A:$E,3,FALSE),"")),IF((VLOOKUP(V136,'[1]plan gier'!$X:$AF,7,FALSE))="","",VLOOKUP(VLOOKUP(V136,'[1]plan gier'!$X:$AF,7,FALSE),'[1]zawodnicy'!$A:$E,3,FALSE)))</f>
        <v>WILCZYŃSKA</v>
      </c>
      <c r="X136" s="179"/>
      <c r="Y136" s="180"/>
      <c r="Z136" s="2"/>
      <c r="AA136" s="2"/>
      <c r="AB136" s="2"/>
      <c r="AC136" s="174"/>
      <c r="AD136" s="174"/>
      <c r="AE136" s="18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0:63" ht="11.25" customHeight="1">
      <c r="J137" s="127"/>
      <c r="N137" s="128"/>
      <c r="O137" s="134">
        <f>IF(P137="","",MAX(O124:O136)+1)</f>
        <v>5</v>
      </c>
      <c r="P137" s="130">
        <f>IF(O122&gt;9,15,"")</f>
        <v>15</v>
      </c>
      <c r="Q137" s="53">
        <f>O137</f>
        <v>5</v>
      </c>
      <c r="S137" s="176" t="str">
        <f>UPPER(IF(O137="","",IF(ISTEXT(N137),N137,IF(AND(N122&gt;0,O137&gt;0),VLOOKUP(N122&amp;O137&amp;N123,I:J,2,FALSE),""))))</f>
        <v>M5644</v>
      </c>
      <c r="T137" s="177"/>
      <c r="U137" s="131" t="str">
        <f>IF(S137&lt;&gt;"",CONCATENATE(VLOOKUP(S137,'[1]zawodnicy'!$A:$E,2,FALSE)," ",VLOOKUP(S137,'[1]zawodnicy'!$A:$E,3,FALSE)," - ",VLOOKUP(S137,'[1]zawodnicy'!$A:$E,4,FALSE)),"")</f>
        <v>Patrycja MARCHUT - UKS Sokół Ropczyce</v>
      </c>
      <c r="V137" s="135"/>
      <c r="W137" s="181" t="str">
        <f>IF(ISBLANK(V136),"",IF((VLOOKUP(V136,'[1]plan gier'!$X:$AF,7,FALSE))="",L136,VLOOKUP(V136,'[1]plan gier'!$X:$AF,9,FALSE)))</f>
        <v>7:21,21:12,21:17</v>
      </c>
      <c r="X137" s="174"/>
      <c r="Y137" s="174"/>
      <c r="Z137" s="2"/>
      <c r="AA137" s="2"/>
      <c r="AB137" s="2"/>
      <c r="AC137" s="30"/>
      <c r="AD137" s="30"/>
      <c r="AE137" s="143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1.25" customHeight="1">
      <c r="A138" s="146">
        <f>AB138</f>
        <v>124</v>
      </c>
      <c r="B138" s="2" t="str">
        <f>F130</f>
        <v>R4591</v>
      </c>
      <c r="D138" s="2" t="str">
        <f>F146</f>
        <v>G3411</v>
      </c>
      <c r="F138" s="2" t="str">
        <f>IF(A138=0,IF(AND(LEN(B138)&gt;0,LEN(D138)=0),B138,IF(AND(LEN(D138)&gt;0,LEN(B138)=0),D138,"")),IF((VLOOKUP(A138,'[1]plan gier'!$X:$AF,7,FALSE))="","",VLOOKUP(VLOOKUP(A138,'[1]plan gier'!$X:$AF,7,FALSE),'[1]zawodnicy'!$A:$E,1,FALSE)))</f>
        <v>R4591</v>
      </c>
      <c r="H138" s="2" t="str">
        <f>IF(A138=0,"",IF((VLOOKUP(A138,'[1]plan gier'!$X:$AF,7,FALSE))="","",VLOOKUP(A138,'[1]plan gier'!$X:$AF,9,FALSE)))</f>
        <v>21:18,21:14</v>
      </c>
      <c r="J138" s="127"/>
      <c r="L138" s="40" t="str">
        <f>IF(A138=0,"",IF(VLOOKUP(A138,'[1]plan gier'!A:S,19,FALSE)="","",VLOOKUP(A138,'[1]plan gier'!A:S,19,FALSE)))</f>
        <v>godz.20:00</v>
      </c>
      <c r="M138" s="2" t="str">
        <f>N123</f>
        <v>Singiel dziewcząt</v>
      </c>
      <c r="N138" s="118"/>
      <c r="O138" s="138"/>
      <c r="P138" s="130"/>
      <c r="S138" s="139"/>
      <c r="T138" s="140"/>
      <c r="U138" s="122"/>
      <c r="V138" s="2"/>
      <c r="W138" s="30"/>
      <c r="X138" s="2"/>
      <c r="Y138" s="2"/>
      <c r="Z138" s="2"/>
      <c r="AA138" s="2"/>
      <c r="AB138" s="147">
        <v>124</v>
      </c>
      <c r="AC138" s="179" t="str">
        <f>IF(ISBLANK(AB138),IF(AND(LEN(AC130)&gt;0,LEN(AC146)=0),AC130,IF(AND(LEN(AC146)&gt;0,LEN(AC130)=0),AC146,"")),IF((VLOOKUP(AB138,'[1]plan gier'!$X:$AF,7,FALSE))="","",VLOOKUP(VLOOKUP(AB138,'[1]plan gier'!$X:$AF,7,FALSE),'[1]zawodnicy'!$A:$E,3,FALSE)))</f>
        <v>RÓG</v>
      </c>
      <c r="AD138" s="179"/>
      <c r="AE138" s="180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0:63" ht="11.25" customHeight="1">
      <c r="J139" s="127"/>
      <c r="N139" s="118"/>
      <c r="O139" s="138"/>
      <c r="P139" s="130"/>
      <c r="S139" s="139"/>
      <c r="T139" s="140"/>
      <c r="U139" s="122"/>
      <c r="V139" s="2"/>
      <c r="W139" s="30"/>
      <c r="X139" s="2"/>
      <c r="Y139" s="2"/>
      <c r="Z139" s="2"/>
      <c r="AA139" s="2"/>
      <c r="AB139" s="2"/>
      <c r="AC139" s="174" t="str">
        <f>IF(ISBLANK(AB138),"",IF((VLOOKUP(AB138,'[1]plan gier'!$X:$AF,7,FALSE))="",L138,VLOOKUP(AB138,'[1]plan gier'!$X:$AF,9,FALSE)))</f>
        <v>21:18,21:14</v>
      </c>
      <c r="AD139" s="174"/>
      <c r="AE139" s="18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1.25" customHeight="1">
      <c r="A140" s="126">
        <f>V140</f>
        <v>94</v>
      </c>
      <c r="B140" s="2" t="str">
        <f>IF(TYPE(S140)=16,"",S140)</f>
        <v>J5645</v>
      </c>
      <c r="D140" s="2" t="str">
        <f>IF(TYPE(S141)=16,"",S141)</f>
        <v>D5052</v>
      </c>
      <c r="F140" s="2" t="str">
        <f>IF(A140=0,IF(AND(LEN(B140)&gt;0,LEN(D140)=0),VLOOKUP(B140,'[1]zawodnicy'!$A:$E,1,FALSE),IF(AND(LEN(D140)&gt;0,LEN(B140)=0),VLOOKUP(D140,'[1]zawodnicy'!$A:$E,1,FALSE),"")),IF((VLOOKUP(A140,'[1]plan gier'!$X:$AF,7,FALSE))="","",VLOOKUP(VLOOKUP(A140,'[1]plan gier'!$X:$AF,7,FALSE),'[1]zawodnicy'!$A:$E,1,FALSE)))</f>
        <v>D5052</v>
      </c>
      <c r="H140" s="2" t="str">
        <f>IF(A140=0,"",IF((VLOOKUP(A140,'[1]plan gier'!$X:$AF,7,FALSE))="","",VLOOKUP(A140,'[1]plan gier'!$X:$AF,9,FALSE)))</f>
        <v>21:3,21:4</v>
      </c>
      <c r="J140" s="127"/>
      <c r="L140" s="40" t="str">
        <f>IF(A140=0,"",IF(VLOOKUP(A140,'[1]plan gier'!A:S,19,FALSE)="","",VLOOKUP(A140,'[1]plan gier'!A:S,19,FALSE)))</f>
        <v>godz.17:40</v>
      </c>
      <c r="M140" s="2" t="str">
        <f>N123</f>
        <v>Singiel dziewcząt</v>
      </c>
      <c r="N140" s="128"/>
      <c r="O140" s="129">
        <f>IF(P140="","",MAX(O124:O139)+1)</f>
        <v>6</v>
      </c>
      <c r="P140" s="130">
        <f>IF(O122&gt;8,18,"")</f>
        <v>18</v>
      </c>
      <c r="Q140" s="53">
        <f>O140</f>
        <v>6</v>
      </c>
      <c r="S140" s="176" t="str">
        <f>UPPER(IF(O140="","",IF(ISTEXT(N140),N140,IF(AND(N122&gt;0,O140&gt;0),VLOOKUP(N122&amp;O140&amp;N123,I:J,2,FALSE),""))))</f>
        <v>J5645</v>
      </c>
      <c r="T140" s="177"/>
      <c r="U140" s="131" t="str">
        <f>IF(S140&lt;&gt;"",CONCATENATE(VLOOKUP(S140,'[1]zawodnicy'!$A:$E,2,FALSE)," ",VLOOKUP(S140,'[1]zawodnicy'!$A:$E,3,FALSE)," - ",VLOOKUP(S140,'[1]zawodnicy'!$A:$E,4,FALSE)),"")</f>
        <v>Aleksandra JODŁOWSKA - UKS Sokół Ropczyce</v>
      </c>
      <c r="V140" s="132">
        <v>94</v>
      </c>
      <c r="W140" s="178" t="str">
        <f>IF(ISBLANK(V140),IF(AND(LEN(S140)&gt;0,LEN(S141)=0),VLOOKUP(S140,'[1]zawodnicy'!$A:$E,3,FALSE),IF(AND(LEN(S141)&gt;0,LEN(S140)=0),VLOOKUP(S141,'[1]zawodnicy'!$A:$E,3,FALSE),"")),IF((VLOOKUP(V140,'[1]plan gier'!$X:$AF,7,FALSE))="","",VLOOKUP(VLOOKUP(V140,'[1]plan gier'!$X:$AF,7,FALSE),'[1]zawodnicy'!$A:$E,3,FALSE)))</f>
        <v>DOMAŃSKA</v>
      </c>
      <c r="X140" s="179"/>
      <c r="Y140" s="179"/>
      <c r="Z140" s="2"/>
      <c r="AA140" s="2"/>
      <c r="AB140" s="2"/>
      <c r="AC140" s="30"/>
      <c r="AD140" s="30"/>
      <c r="AE140" s="143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0:63" ht="11.25" customHeight="1">
      <c r="J141" s="127"/>
      <c r="N141" s="128"/>
      <c r="O141" s="134">
        <f>IF(P141="","",MAX(O124:O140)+1)</f>
        <v>7</v>
      </c>
      <c r="P141" s="130">
        <f>IF(O122&gt;8,20,"")</f>
        <v>20</v>
      </c>
      <c r="Q141" s="53">
        <f>O141</f>
        <v>7</v>
      </c>
      <c r="S141" s="176" t="str">
        <f>UPPER(IF(O141="","",IF(ISTEXT(N141),N141,IF(AND(N122&gt;0,O141&gt;0),VLOOKUP(N122&amp;O141&amp;N123,I:J,2,FALSE),""))))</f>
        <v>D5052</v>
      </c>
      <c r="T141" s="177"/>
      <c r="U141" s="131" t="str">
        <f>IF(S141&lt;&gt;"",CONCATENATE(VLOOKUP(S141,'[1]zawodnicy'!$A:$E,2,FALSE)," ",VLOOKUP(S141,'[1]zawodnicy'!$A:$E,3,FALSE)," - ",VLOOKUP(S141,'[1]zawodnicy'!$A:$E,4,FALSE)),"")</f>
        <v>Patrycja DOMAŃSKA - ----</v>
      </c>
      <c r="V141" s="135"/>
      <c r="W141" s="183" t="str">
        <f>IF(ISBLANK(V140),"",IF((VLOOKUP(V140,'[1]plan gier'!$X:$AF,7,FALSE))="",L140,VLOOKUP(V140,'[1]plan gier'!$X:$AF,9,FALSE)))</f>
        <v>21:3,21:4</v>
      </c>
      <c r="X141" s="182"/>
      <c r="Y141" s="184"/>
      <c r="Z141" s="2"/>
      <c r="AA141" s="2"/>
      <c r="AB141" s="2"/>
      <c r="AC141" s="30"/>
      <c r="AD141" s="30"/>
      <c r="AE141" s="143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1.25" customHeight="1">
      <c r="A142" s="137">
        <f>Y142</f>
        <v>105</v>
      </c>
      <c r="B142" s="2" t="str">
        <f>F140</f>
        <v>D5052</v>
      </c>
      <c r="D142" s="2" t="str">
        <f>F144</f>
        <v>B4244</v>
      </c>
      <c r="F142" s="2" t="str">
        <f>IF(A142=0,IF(AND(LEN(B142)&gt;0,LEN(D142)=0),B142,IF(AND(LEN(D142)&gt;0,LEN(B142)=0),D142,"")),IF((VLOOKUP(A142,'[1]plan gier'!$X:$AF,7,FALSE))="","",VLOOKUP(VLOOKUP(A142,'[1]plan gier'!$X:$AF,7,FALSE),'[1]zawodnicy'!$A:$E,1,FALSE)))</f>
        <v>B4244</v>
      </c>
      <c r="H142" s="2" t="str">
        <f>IF(A142=0,"",IF((VLOOKUP(A142,'[1]plan gier'!$X:$AF,7,FALSE))="","",VLOOKUP(A142,'[1]plan gier'!$X:$AF,9,FALSE)))</f>
        <v>21:12,21:11</v>
      </c>
      <c r="J142" s="127"/>
      <c r="L142" s="40" t="str">
        <f>IF(A142=0,"",IF(VLOOKUP(A142,'[1]plan gier'!A:S,19,FALSE)="","",VLOOKUP(A142,'[1]plan gier'!A:S,19,FALSE)))</f>
        <v>godz.18:40</v>
      </c>
      <c r="M142" s="2" t="str">
        <f>N123</f>
        <v>Singiel dziewcząt</v>
      </c>
      <c r="N142" s="118"/>
      <c r="O142" s="138"/>
      <c r="P142" s="130"/>
      <c r="S142" s="139"/>
      <c r="T142" s="140"/>
      <c r="U142" s="2"/>
      <c r="V142" s="2"/>
      <c r="W142" s="122"/>
      <c r="X142" s="30"/>
      <c r="Y142" s="141">
        <v>105</v>
      </c>
      <c r="Z142" s="174" t="str">
        <f>IF(ISBLANK(Y142),IF(AND(LEN(W140)&gt;0,LEN(W144)=0),W140,IF(AND(LEN(W144)&gt;0,LEN(W140)=0),W144,"")),IF((VLOOKUP(Y142,'[1]plan gier'!$X:$AF,7,FALSE))="","",VLOOKUP(VLOOKUP(Y142,'[1]plan gier'!$X:$AF,7,FALSE),'[1]zawodnicy'!$A:$E,3,FALSE)))</f>
        <v>BUKOWIŃSKA</v>
      </c>
      <c r="AA142" s="174"/>
      <c r="AB142" s="174"/>
      <c r="AC142" s="30"/>
      <c r="AD142" s="30"/>
      <c r="AE142" s="143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0:63" ht="11.25" customHeight="1">
      <c r="J143" s="127"/>
      <c r="N143" s="118"/>
      <c r="O143" s="138"/>
      <c r="P143" s="130"/>
      <c r="S143" s="139"/>
      <c r="T143" s="140"/>
      <c r="U143" s="2"/>
      <c r="V143" s="2"/>
      <c r="W143" s="122"/>
      <c r="X143" s="30"/>
      <c r="Y143" s="142"/>
      <c r="Z143" s="182" t="str">
        <f>IF(ISBLANK(Y142),"",IF((VLOOKUP(Y142,'[1]plan gier'!$X:$AF,7,FALSE))="",L142,VLOOKUP(Y142,'[1]plan gier'!$X:$AF,9,FALSE)))</f>
        <v>21:12,21:11</v>
      </c>
      <c r="AA143" s="182"/>
      <c r="AB143" s="184"/>
      <c r="AC143" s="30"/>
      <c r="AD143" s="30"/>
      <c r="AE143" s="143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1.25" customHeight="1">
      <c r="A144" s="126">
        <f>V144</f>
        <v>0</v>
      </c>
      <c r="B144" s="2">
        <f>IF(TYPE(S144)=16,"",S144)</f>
      </c>
      <c r="D144" s="2" t="str">
        <f>IF(TYPE(S145)=16,"",S145)</f>
        <v>B4244</v>
      </c>
      <c r="F144" s="2" t="str">
        <f>IF(A144=0,IF(AND(LEN(B144)&gt;0,LEN(D144)=0),VLOOKUP(B144,'[1]zawodnicy'!$A:$E,1,FALSE),IF(AND(LEN(D144)&gt;0,LEN(B144)=0),VLOOKUP(D144,'[1]zawodnicy'!$A:$E,1,FALSE),"")),IF((VLOOKUP(A144,'[1]plan gier'!$X:$AF,7,FALSE))="","",VLOOKUP(VLOOKUP(A144,'[1]plan gier'!$X:$AF,7,FALSE),'[1]zawodnicy'!$A:$E,1,FALSE)))</f>
        <v>B4244</v>
      </c>
      <c r="H144" s="2">
        <f>IF(A144=0,"",IF((VLOOKUP(A144,'[1]plan gier'!$X:$AF,7,FALSE))="","",VLOOKUP(A144,'[1]plan gier'!$X:$AF,9,FALSE)))</f>
      </c>
      <c r="J144" s="127"/>
      <c r="L144" s="40">
        <f>IF(A144=0,"",IF(VLOOKUP(A144,'[1]plan gier'!A:S,19,FALSE)="","",VLOOKUP(A144,'[1]plan gier'!A:S,19,FALSE)))</f>
      </c>
      <c r="M144" s="2" t="str">
        <f>N123</f>
        <v>Singiel dziewcząt</v>
      </c>
      <c r="N144" s="128"/>
      <c r="O144" s="129">
        <f>IF(P144="","",MAX(O124:O143)+1)</f>
      </c>
      <c r="P144" s="130">
        <f>IF(O122&gt;12,22,"")</f>
      </c>
      <c r="Q144" s="53">
        <f>O144</f>
      </c>
      <c r="S144" s="176">
        <f>UPPER(IF(O144="","",IF(ISTEXT(N144),N144,IF(AND(N122&gt;0,O144&gt;0),VLOOKUP(N122&amp;O144&amp;N123,I:J,2,FALSE),""))))</f>
      </c>
      <c r="T144" s="177"/>
      <c r="U144" s="131">
        <f>IF(S144&lt;&gt;"",CONCATENATE(VLOOKUP(S144,'[1]zawodnicy'!$A:$E,2,FALSE)," ",VLOOKUP(S144,'[1]zawodnicy'!$A:$E,3,FALSE)," - ",VLOOKUP(S144,'[1]zawodnicy'!$A:$E,4,FALSE)),"")</f>
      </c>
      <c r="V144" s="132"/>
      <c r="W144" s="178" t="str">
        <f>IF(ISBLANK(V144),IF(AND(LEN(S144)&gt;0,LEN(S145)=0),VLOOKUP(S144,'[1]zawodnicy'!$A:$E,3,FALSE),IF(AND(LEN(S145)&gt;0,LEN(S144)=0),VLOOKUP(S145,'[1]zawodnicy'!$A:$E,3,FALSE),"")),IF((VLOOKUP(V144,'[1]plan gier'!$X:$AF,7,FALSE))="","",VLOOKUP(VLOOKUP(V144,'[1]plan gier'!$X:$AF,7,FALSE),'[1]zawodnicy'!$A:$E,3,FALSE)))</f>
        <v>BUKOWIŃSKA</v>
      </c>
      <c r="X144" s="179"/>
      <c r="Y144" s="180"/>
      <c r="Z144" s="30"/>
      <c r="AA144" s="30"/>
      <c r="AB144" s="143"/>
      <c r="AC144" s="30"/>
      <c r="AD144" s="30"/>
      <c r="AE144" s="143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0:63" ht="11.25" customHeight="1">
      <c r="J145" s="127"/>
      <c r="N145" s="128"/>
      <c r="O145" s="134">
        <f>IF(P145="","",MAX(O124:O144)+1)</f>
        <v>8</v>
      </c>
      <c r="P145" s="130">
        <f>IF(O122&gt;8,24,"")</f>
        <v>24</v>
      </c>
      <c r="Q145" s="53">
        <f>O145</f>
        <v>8</v>
      </c>
      <c r="S145" s="176" t="str">
        <f>UPPER(IF(O145="","",IF(ISTEXT(N145),N145,IF(AND(N122&gt;0,O145&gt;0),VLOOKUP(N122&amp;O145&amp;N123,I:J,2,FALSE),""))))</f>
        <v>B4244</v>
      </c>
      <c r="T145" s="177"/>
      <c r="U145" s="131" t="str">
        <f>IF(S145&lt;&gt;"",CONCATENATE(VLOOKUP(S145,'[1]zawodnicy'!$A:$E,2,FALSE)," ",VLOOKUP(S145,'[1]zawodnicy'!$A:$E,3,FALSE)," - ",VLOOKUP(S145,'[1]zawodnicy'!$A:$E,4,FALSE)),"")</f>
        <v>Klaudia BUKOWIŃSKA - UMKS Dubiecko</v>
      </c>
      <c r="V145" s="135"/>
      <c r="W145" s="181">
        <f>IF(ISBLANK(V144),"",IF((VLOOKUP(V144,'[1]plan gier'!$X:$AF,7,FALSE))="",L144,VLOOKUP(V144,'[1]plan gier'!$X:$AF,9,FALSE)))</f>
      </c>
      <c r="X145" s="174"/>
      <c r="Y145" s="174"/>
      <c r="Z145" s="30"/>
      <c r="AA145" s="30"/>
      <c r="AB145" s="143"/>
      <c r="AC145" s="30"/>
      <c r="AD145" s="30"/>
      <c r="AE145" s="143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1.25" customHeight="1">
      <c r="A146" s="145">
        <f>AB146</f>
        <v>118</v>
      </c>
      <c r="B146" s="2" t="str">
        <f>F142</f>
        <v>B4244</v>
      </c>
      <c r="D146" s="2" t="str">
        <f>F150</f>
        <v>G3411</v>
      </c>
      <c r="F146" s="2" t="str">
        <f>IF(A146=0,IF(AND(LEN(B146)&gt;0,LEN(D146)=0),B146,IF(AND(LEN(D146)&gt;0,LEN(B146)=0),D146,"")),IF((VLOOKUP(A146,'[1]plan gier'!$X:$AF,7,FALSE))="","",VLOOKUP(VLOOKUP(A146,'[1]plan gier'!$X:$AF,7,FALSE),'[1]zawodnicy'!$A:$E,1,FALSE)))</f>
        <v>G3411</v>
      </c>
      <c r="H146" s="2" t="str">
        <f>IF(A146=0,"",IF((VLOOKUP(A146,'[1]plan gier'!$X:$AF,7,FALSE))="","",VLOOKUP(A146,'[1]plan gier'!$X:$AF,9,FALSE)))</f>
        <v>18:21,21:6,22:20</v>
      </c>
      <c r="J146" s="127"/>
      <c r="L146" s="40" t="str">
        <f>IF(A146=0,"",IF(VLOOKUP(A146,'[1]plan gier'!A:S,19,FALSE)="","",VLOOKUP(A146,'[1]plan gier'!A:S,19,FALSE)))</f>
        <v>godz.19:40</v>
      </c>
      <c r="M146" s="2" t="str">
        <f>N123</f>
        <v>Singiel dziewcząt</v>
      </c>
      <c r="N146" s="118"/>
      <c r="O146" s="138"/>
      <c r="P146" s="130"/>
      <c r="S146" s="139"/>
      <c r="T146" s="140"/>
      <c r="U146" s="122"/>
      <c r="V146" s="2"/>
      <c r="W146" s="30"/>
      <c r="X146" s="2"/>
      <c r="Y146" s="2"/>
      <c r="Z146" s="30"/>
      <c r="AA146" s="30"/>
      <c r="AB146" s="141">
        <v>118</v>
      </c>
      <c r="AC146" s="179" t="str">
        <f>IF(ISBLANK(AB146),IF(AND(LEN(Z142)&gt;0,LEN(Z150)=0),Z142,IF(AND(LEN(Z150)&gt;0,LEN(Z142)=0),Z150,"")),IF((VLOOKUP(AB146,'[1]plan gier'!$X:$AF,7,FALSE))="","",VLOOKUP(VLOOKUP(AB146,'[1]plan gier'!$X:$AF,7,FALSE),'[1]zawodnicy'!$A:$E,3,FALSE)))</f>
        <v>GOLENIA</v>
      </c>
      <c r="AD146" s="179"/>
      <c r="AE146" s="180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0:63" ht="11.25" customHeight="1">
      <c r="J147" s="127"/>
      <c r="N147" s="118"/>
      <c r="O147" s="138"/>
      <c r="P147" s="130"/>
      <c r="S147" s="139"/>
      <c r="T147" s="140"/>
      <c r="U147" s="122"/>
      <c r="V147" s="2"/>
      <c r="W147" s="30"/>
      <c r="X147" s="2"/>
      <c r="Y147" s="2"/>
      <c r="Z147" s="30"/>
      <c r="AA147" s="30"/>
      <c r="AB147" s="142"/>
      <c r="AC147" s="182" t="str">
        <f>IF(ISBLANK(AB146),"",IF((VLOOKUP(AB146,'[1]plan gier'!$X:$AF,7,FALSE))="",L146,VLOOKUP(AB146,'[1]plan gier'!$X:$AF,9,FALSE)))</f>
        <v>18:21,21:6,22:20</v>
      </c>
      <c r="AD147" s="182"/>
      <c r="AE147" s="18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1.25" customHeight="1">
      <c r="A148" s="126">
        <f>V148</f>
        <v>0</v>
      </c>
      <c r="B148" s="2">
        <f>IF(TYPE(S148)=16,"",S148)</f>
      </c>
      <c r="D148" s="2" t="str">
        <f>IF(TYPE(S149)=16,"",S149)</f>
        <v>S5229</v>
      </c>
      <c r="F148" s="2" t="str">
        <f>IF(A148=0,IF(AND(LEN(B148)&gt;0,LEN(D148)=0),VLOOKUP(B148,'[1]zawodnicy'!$A:$E,1,FALSE),IF(AND(LEN(D148)&gt;0,LEN(B148)=0),VLOOKUP(D148,'[1]zawodnicy'!$A:$E,1,FALSE),"")),IF((VLOOKUP(A148,'[1]plan gier'!$X:$AF,7,FALSE))="","",VLOOKUP(VLOOKUP(A148,'[1]plan gier'!$X:$AF,7,FALSE),'[1]zawodnicy'!$A:$E,1,FALSE)))</f>
        <v>S5229</v>
      </c>
      <c r="H148" s="2">
        <f>IF(A148=0,"",IF((VLOOKUP(A148,'[1]plan gier'!$X:$AF,7,FALSE))="","",VLOOKUP(A148,'[1]plan gier'!$X:$AF,9,FALSE)))</f>
      </c>
      <c r="J148" s="127"/>
      <c r="L148" s="40">
        <f>IF(A148=0,"",IF(VLOOKUP(A148,'[1]plan gier'!A:S,19,FALSE)="","",VLOOKUP(A148,'[1]plan gier'!A:S,19,FALSE)))</f>
      </c>
      <c r="M148" s="2" t="str">
        <f>N123</f>
        <v>Singiel dziewcząt</v>
      </c>
      <c r="N148" s="128"/>
      <c r="O148" s="129">
        <f>IF(P148="","",MAX(O124:O147)+1)</f>
      </c>
      <c r="P148" s="130">
        <f>IF(O122&gt;10,26,"")</f>
      </c>
      <c r="Q148" s="53">
        <f>O148</f>
      </c>
      <c r="S148" s="176">
        <f>UPPER(IF(O148="","",IF(ISTEXT(N148),N148,IF(AND(N122&gt;0,O148&gt;0),VLOOKUP(N122&amp;O148&amp;N123,I:J,2,FALSE),""))))</f>
      </c>
      <c r="T148" s="177"/>
      <c r="U148" s="131">
        <f>IF(S148&lt;&gt;"",CONCATENATE(VLOOKUP(S148,'[1]zawodnicy'!$A:$E,2,FALSE)," ",VLOOKUP(S148,'[1]zawodnicy'!$A:$E,3,FALSE)," - ",VLOOKUP(S148,'[1]zawodnicy'!$A:$E,4,FALSE)),"")</f>
      </c>
      <c r="V148" s="132"/>
      <c r="W148" s="178" t="str">
        <f>IF(ISBLANK(V148),IF(AND(LEN(S148)&gt;0,LEN(S149)=0),VLOOKUP(S148,'[1]zawodnicy'!$A:$E,3,FALSE),IF(AND(LEN(S149)&gt;0,LEN(S148)=0),VLOOKUP(S149,'[1]zawodnicy'!$A:$E,3,FALSE),"")),IF((VLOOKUP(V148,'[1]plan gier'!$X:$AF,7,FALSE))="","",VLOOKUP(VLOOKUP(V148,'[1]plan gier'!$X:$AF,7,FALSE),'[1]zawodnicy'!$A:$E,3,FALSE)))</f>
        <v>SZERSZEŃ</v>
      </c>
      <c r="X148" s="179"/>
      <c r="Y148" s="179"/>
      <c r="Z148" s="30"/>
      <c r="AA148" s="30"/>
      <c r="AB148" s="143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0:63" ht="11.25" customHeight="1">
      <c r="J149" s="127"/>
      <c r="N149" s="128"/>
      <c r="O149" s="134">
        <f>IF(P149="","",MAX(O124:O148)+1)</f>
        <v>9</v>
      </c>
      <c r="P149" s="130">
        <f>IF(O122&gt;8,28,"")</f>
        <v>28</v>
      </c>
      <c r="Q149" s="53">
        <f>O149</f>
        <v>9</v>
      </c>
      <c r="S149" s="176" t="str">
        <f>UPPER(IF(O149="","",IF(ISTEXT(N149),N149,IF(AND(N122&gt;0,O149&gt;0),VLOOKUP(N122&amp;O149&amp;N123,I:J,2,FALSE),""))))</f>
        <v>S5229</v>
      </c>
      <c r="T149" s="177"/>
      <c r="U149" s="131" t="str">
        <f>IF(S149&lt;&gt;"",CONCATENATE(VLOOKUP(S149,'[1]zawodnicy'!$A:$E,2,FALSE)," ",VLOOKUP(S149,'[1]zawodnicy'!$A:$E,3,FALSE)," - ",VLOOKUP(S149,'[1]zawodnicy'!$A:$E,4,FALSE)),"")</f>
        <v>Joanna SZERSZEŃ - UKS Orbitek Straszęcin</v>
      </c>
      <c r="V149" s="135"/>
      <c r="W149" s="183">
        <f>IF(ISBLANK(V148),"",IF((VLOOKUP(V148,'[1]plan gier'!$X:$AF,7,FALSE))="",L148,VLOOKUP(V148,'[1]plan gier'!$X:$AF,9,FALSE)))</f>
      </c>
      <c r="X149" s="182"/>
      <c r="Y149" s="184"/>
      <c r="Z149" s="30"/>
      <c r="AA149" s="30"/>
      <c r="AB149" s="143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1.25" customHeight="1">
      <c r="A150" s="137">
        <f>Y150</f>
        <v>106</v>
      </c>
      <c r="B150" s="2" t="str">
        <f>F148</f>
        <v>S5229</v>
      </c>
      <c r="D150" s="2" t="str">
        <f>F152</f>
        <v>G3411</v>
      </c>
      <c r="F150" s="2" t="str">
        <f>IF(A150=0,IF(AND(LEN(B150)&gt;0,LEN(D150)=0),B150,IF(AND(LEN(D150)&gt;0,LEN(B150)=0),D150,"")),IF((VLOOKUP(A150,'[1]plan gier'!$X:$AF,7,FALSE))="","",VLOOKUP(VLOOKUP(A150,'[1]plan gier'!$X:$AF,7,FALSE),'[1]zawodnicy'!$A:$E,1,FALSE)))</f>
        <v>G3411</v>
      </c>
      <c r="H150" s="2" t="str">
        <f>IF(A150=0,"",IF((VLOOKUP(A150,'[1]plan gier'!$X:$AF,7,FALSE))="","",VLOOKUP(A150,'[1]plan gier'!$X:$AF,9,FALSE)))</f>
        <v>21:4,21:1</v>
      </c>
      <c r="J150" s="127"/>
      <c r="L150" s="40" t="str">
        <f>IF(A150=0,"",IF(VLOOKUP(A150,'[1]plan gier'!A:S,19,FALSE)="","",VLOOKUP(A150,'[1]plan gier'!A:S,19,FALSE)))</f>
        <v>godz.18:40</v>
      </c>
      <c r="M150" s="2" t="str">
        <f>N123</f>
        <v>Singiel dziewcząt</v>
      </c>
      <c r="N150" s="118"/>
      <c r="O150" s="138"/>
      <c r="P150" s="130"/>
      <c r="S150" s="139"/>
      <c r="T150" s="140"/>
      <c r="U150" s="2"/>
      <c r="V150" s="2"/>
      <c r="W150" s="122"/>
      <c r="X150" s="30"/>
      <c r="Y150" s="141">
        <v>106</v>
      </c>
      <c r="Z150" s="179" t="str">
        <f>IF(ISBLANK(Y150),IF(AND(LEN(W148)&gt;0,LEN(W152)=0),W148,IF(AND(LEN(W152)&gt;0,LEN(W148)=0),W152,"")),IF((VLOOKUP(Y150,'[1]plan gier'!$X:$AF,7,FALSE))="","",VLOOKUP(VLOOKUP(Y150,'[1]plan gier'!$X:$AF,7,FALSE),'[1]zawodnicy'!$A:$E,3,FALSE)))</f>
        <v>GOLENIA</v>
      </c>
      <c r="AA150" s="179"/>
      <c r="AB150" s="180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0:63" ht="11.25" customHeight="1">
      <c r="J151" s="127"/>
      <c r="N151" s="118"/>
      <c r="O151" s="138"/>
      <c r="P151" s="130"/>
      <c r="S151" s="139"/>
      <c r="T151" s="140"/>
      <c r="U151" s="2"/>
      <c r="V151" s="2"/>
      <c r="W151" s="122"/>
      <c r="X151" s="30"/>
      <c r="Y151" s="142"/>
      <c r="Z151" s="174" t="str">
        <f>IF(ISBLANK(Y150),"",IF((VLOOKUP(Y150,'[1]plan gier'!$X:$AF,7,FALSE))="",L150,VLOOKUP(Y150,'[1]plan gier'!$X:$AF,9,FALSE)))</f>
        <v>21:4,21:1</v>
      </c>
      <c r="AA151" s="174"/>
      <c r="AB151" s="174"/>
      <c r="AC151" s="175"/>
      <c r="AD151" s="175"/>
      <c r="AE151" s="17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1.25" customHeight="1">
      <c r="A152" s="126">
        <f>V152</f>
        <v>0</v>
      </c>
      <c r="B152" s="2">
        <f>IF(TYPE(S152)=16,"",S152)</f>
      </c>
      <c r="D152" s="2" t="str">
        <f>IF(TYPE(S153)=16,"",S153)</f>
        <v>G3411</v>
      </c>
      <c r="F152" s="2" t="str">
        <f>IF(A152=0,IF(AND(LEN(B152)&gt;0,LEN(D152)=0),VLOOKUP(B152,'[1]zawodnicy'!$A:$E,1,FALSE),IF(AND(LEN(D152)&gt;0,LEN(B152)=0),VLOOKUP(D152,'[1]zawodnicy'!$A:$E,1,FALSE),"")),IF((VLOOKUP(A152,'[1]plan gier'!$X:$AF,7,FALSE))="","",VLOOKUP(VLOOKUP(A152,'[1]plan gier'!$X:$AF,7,FALSE),'[1]zawodnicy'!$A:$E,1,FALSE)))</f>
        <v>G3411</v>
      </c>
      <c r="H152" s="2">
        <f>IF(A152=0,"",IF((VLOOKUP(A152,'[1]plan gier'!$X:$AF,7,FALSE))="","",VLOOKUP(A152,'[1]plan gier'!$X:$AF,9,FALSE)))</f>
      </c>
      <c r="J152" s="127"/>
      <c r="L152" s="40">
        <f>IF(A152=0,"",IF(VLOOKUP(A152,'[1]plan gier'!A:S,19,FALSE)="","",VLOOKUP(A152,'[1]plan gier'!A:S,19,FALSE)))</f>
      </c>
      <c r="M152" s="2" t="str">
        <f>N123</f>
        <v>Singiel dziewcząt</v>
      </c>
      <c r="N152" s="128"/>
      <c r="O152" s="129">
        <f>IF(P152="","",MAX(O124:O151)+1)</f>
      </c>
      <c r="P152" s="130">
        <f>IF(O122&gt;14,30,"")</f>
      </c>
      <c r="Q152" s="53">
        <f>O152</f>
      </c>
      <c r="S152" s="176">
        <f>UPPER(IF(O152="","",IF(ISTEXT(N152),N152,IF(AND(N122&gt;0,O152&gt;0),VLOOKUP(N122&amp;O152&amp;N123,I:J,2,FALSE),""))))</f>
      </c>
      <c r="T152" s="177"/>
      <c r="U152" s="131">
        <f>IF(S152&lt;&gt;"",CONCATENATE(VLOOKUP(S152,'[1]zawodnicy'!$A:$E,2,FALSE)," ",VLOOKUP(S152,'[1]zawodnicy'!$A:$E,3,FALSE)," - ",VLOOKUP(S152,'[1]zawodnicy'!$A:$E,4,FALSE)),"")</f>
      </c>
      <c r="V152" s="132"/>
      <c r="W152" s="178" t="str">
        <f>IF(ISBLANK(V152),IF(AND(LEN(S152)&gt;0,LEN(S153)=0),VLOOKUP(S152,'[1]zawodnicy'!$A:$E,3,FALSE),IF(AND(LEN(S153)&gt;0,LEN(S152)=0),VLOOKUP(S153,'[1]zawodnicy'!$A:$E,3,FALSE),"")),IF((VLOOKUP(V152,'[1]plan gier'!$X:$AF,7,FALSE))="","",VLOOKUP(VLOOKUP(V152,'[1]plan gier'!$X:$AF,7,FALSE),'[1]zawodnicy'!$A:$E,3,FALSE)))</f>
        <v>GOLENIA</v>
      </c>
      <c r="X152" s="179"/>
      <c r="Y152" s="180"/>
      <c r="Z152" s="2"/>
      <c r="AA152" s="11"/>
      <c r="AB152" s="11"/>
      <c r="AC152" s="11"/>
      <c r="AD152" s="11"/>
      <c r="AE152" s="11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0:63" ht="11.25" customHeight="1">
      <c r="J153" s="127"/>
      <c r="N153" s="128"/>
      <c r="O153" s="134">
        <f>IF(P153="","",MAX(O124:O152)+1)</f>
        <v>10</v>
      </c>
      <c r="P153" s="130">
        <f>IF(O122&gt;8,32,"")</f>
        <v>32</v>
      </c>
      <c r="Q153" s="53">
        <f>O153</f>
        <v>10</v>
      </c>
      <c r="S153" s="176" t="str">
        <f>UPPER(IF(O153="","",IF(ISTEXT(N153),N153,IF(AND(N122&gt;0,O153&gt;0),VLOOKUP(N122&amp;O153&amp;N123,I:J,2,FALSE),""))))</f>
        <v>G3411</v>
      </c>
      <c r="T153" s="177"/>
      <c r="U153" s="131" t="str">
        <f>IF(S153&lt;&gt;"",CONCATENATE(VLOOKUP(S153,'[1]zawodnicy'!$A:$E,2,FALSE)," ",VLOOKUP(S153,'[1]zawodnicy'!$A:$E,3,FALSE)," - ",VLOOKUP(S153,'[1]zawodnicy'!$A:$E,4,FALSE)),"")</f>
        <v>Magdalena GOLENIA - UKS Sokół Ropczyce</v>
      </c>
      <c r="V153" s="135"/>
      <c r="W153" s="181">
        <f>IF(ISBLANK(V152),"",IF((VLOOKUP(V152,'[1]plan gier'!$X:$AF,7,FALSE))="",L152,VLOOKUP(V152,'[1]plan gier'!$X:$AF,9,FALSE)))</f>
      </c>
      <c r="X153" s="174"/>
      <c r="Y153" s="174"/>
      <c r="Z153" s="2"/>
      <c r="AA153" s="16"/>
      <c r="AB153" s="16"/>
      <c r="AC153" s="16"/>
      <c r="AD153" s="16"/>
      <c r="AE153" s="16"/>
      <c r="AF153" s="103"/>
      <c r="AG153" s="148"/>
      <c r="AH153" s="148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0:63" ht="12" customHeight="1">
      <c r="J154" s="3"/>
      <c r="K154" s="3"/>
      <c r="L154" s="3"/>
      <c r="N154" s="4"/>
      <c r="O154" s="3"/>
      <c r="P154" s="3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7"/>
    </row>
    <row r="155" ht="11.25" customHeight="1"/>
    <row r="156" spans="13:31" ht="11.25" customHeight="1">
      <c r="M156" s="9"/>
      <c r="N156" s="10" t="s">
        <v>53</v>
      </c>
      <c r="Q156" s="214" t="str">
        <f>"Gra "&amp;N156</f>
        <v>Gra Singiel chłopców</v>
      </c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</row>
    <row r="157" ht="11.25" customHeight="1"/>
    <row r="158" ht="11.25" customHeight="1" thickBot="1"/>
    <row r="159" spans="14:32" ht="11.25" customHeight="1" thickBot="1">
      <c r="N159" s="8"/>
      <c r="O159" s="15">
        <v>1</v>
      </c>
      <c r="Q159" s="214" t="str">
        <f>"Grupa "&amp;O159&amp;"."</f>
        <v>Grupa 1.</v>
      </c>
      <c r="R159" s="214"/>
      <c r="S159" s="215"/>
      <c r="T159" s="17" t="s">
        <v>1</v>
      </c>
      <c r="U159" s="216" t="s">
        <v>2</v>
      </c>
      <c r="V159" s="217"/>
      <c r="W159" s="17">
        <v>1</v>
      </c>
      <c r="X159" s="19">
        <v>2</v>
      </c>
      <c r="Y159" s="94">
        <v>3</v>
      </c>
      <c r="Z159" s="95" t="s">
        <v>3</v>
      </c>
      <c r="AA159" s="23" t="s">
        <v>4</v>
      </c>
      <c r="AB159" s="23" t="s">
        <v>5</v>
      </c>
      <c r="AC159" s="96" t="s">
        <v>6</v>
      </c>
      <c r="AD159" s="2"/>
      <c r="AE159" s="25"/>
      <c r="AF159" s="25"/>
    </row>
    <row r="160" spans="10:45" ht="11.25" customHeight="1">
      <c r="J160" s="33"/>
      <c r="K160" s="33"/>
      <c r="L160" s="33"/>
      <c r="N160" s="26" t="s">
        <v>53</v>
      </c>
      <c r="Q160" s="218" t="s">
        <v>9</v>
      </c>
      <c r="R160" s="218"/>
      <c r="S160" s="219" t="s">
        <v>10</v>
      </c>
      <c r="T160" s="210">
        <v>1</v>
      </c>
      <c r="U160" s="220">
        <f>IF(AND(N161&lt;&gt;"",N162&lt;&gt;""),CONCATENATE(VLOOKUP(N161,'[1]zawodnicy'!$A:$E,1,FALSE)," ",VLOOKUP(N161,'[1]zawodnicy'!$A:$E,2,FALSE)," ",VLOOKUP(N161,'[1]zawodnicy'!$A:$E,3,FALSE)," - ",VLOOKUP(N161,'[1]zawodnicy'!$A:$E,4,FALSE)),"")</f>
      </c>
      <c r="V160" s="221"/>
      <c r="W160" s="97"/>
      <c r="X160" s="98" t="str">
        <f>IF(SUM(AN165:AO165)=0,"",AN165&amp;":"&amp;AO165)</f>
        <v>21:2</v>
      </c>
      <c r="Y160" s="99" t="str">
        <f>IF(SUM(AN163:AO163)=0,"",AN163&amp;":"&amp;AO163)</f>
        <v>21:12</v>
      </c>
      <c r="Z160" s="210" t="str">
        <f>IF(SUM(AX163:BA163)=0,"",BD163&amp;":"&amp;BE163)</f>
        <v>84:25</v>
      </c>
      <c r="AA160" s="211" t="str">
        <f>IF(SUM(AX163:BA163)=0,"",BF163&amp;":"&amp;BG163)</f>
        <v>4:0</v>
      </c>
      <c r="AB160" s="211" t="str">
        <f>IF(SUM(AX163:BA163)=0,"",BH163&amp;":"&amp;BI163)</f>
        <v>2:0</v>
      </c>
      <c r="AC160" s="212">
        <f>IF(SUM(BH163:BH165)&gt;0,BJ163,"")</f>
        <v>1</v>
      </c>
      <c r="AD160" s="2"/>
      <c r="AE160" s="25"/>
      <c r="AF160" s="25"/>
      <c r="AG160" s="39"/>
      <c r="AH160" s="213" t="s">
        <v>7</v>
      </c>
      <c r="AI160" s="213"/>
      <c r="AJ160" s="213"/>
      <c r="AK160" s="213"/>
      <c r="AL160" s="213"/>
      <c r="AM160" s="213"/>
      <c r="AN160" s="213" t="s">
        <v>8</v>
      </c>
      <c r="AO160" s="213"/>
      <c r="AP160" s="213"/>
      <c r="AQ160" s="213"/>
      <c r="AR160" s="213"/>
      <c r="AS160" s="213"/>
    </row>
    <row r="161" spans="9:59" ht="11.25" customHeight="1" thickBot="1">
      <c r="I161" s="2" t="str">
        <f>"1"&amp;O159&amp;N160</f>
        <v>11Singiel chłopców</v>
      </c>
      <c r="J161" s="30" t="str">
        <f>IF(AC160="","",IF(AC160=1,N161,IF(AC163=1,N164,IF(AC166=1,N167,""))))</f>
        <v>K4613</v>
      </c>
      <c r="K161" s="30">
        <f>IF(AC160="","",IF(AC160=1,N162,IF(AC163=1,N165,IF(AC166=1,N168,""))))</f>
        <v>0</v>
      </c>
      <c r="L161" s="30"/>
      <c r="N161" s="31" t="s">
        <v>54</v>
      </c>
      <c r="O161" s="32">
        <f>IF(O159&gt;0,(O159&amp;1)*1,"")</f>
        <v>11</v>
      </c>
      <c r="Q161" s="218"/>
      <c r="R161" s="218"/>
      <c r="S161" s="219"/>
      <c r="T161" s="187"/>
      <c r="U161" s="197" t="str">
        <f>IF(AND(N161&lt;&gt;"",N162=""),CONCATENATE(VLOOKUP(N161,'[1]zawodnicy'!$A:$E,1,FALSE)," ",VLOOKUP(N161,'[1]zawodnicy'!$A:$E,2,FALSE)," ",VLOOKUP(N161,'[1]zawodnicy'!$A:$E,3,FALSE)," - ",VLOOKUP(N161,'[1]zawodnicy'!$A:$E,4,FALSE)),"")</f>
        <v>K4613 Jakub KUFEL - UKS Orbitek Straszęcin</v>
      </c>
      <c r="V161" s="198"/>
      <c r="W161" s="27"/>
      <c r="X161" s="28" t="str">
        <f>IF(SUM(AP165:AQ165)=0,"",AP165&amp;":"&amp;AQ165)</f>
        <v>21:5</v>
      </c>
      <c r="Y161" s="62" t="str">
        <f>IF(SUM(AP163:AQ163)=0,"",AP163&amp;":"&amp;AQ163)</f>
        <v>21:6</v>
      </c>
      <c r="Z161" s="187"/>
      <c r="AA161" s="192"/>
      <c r="AB161" s="192"/>
      <c r="AC161" s="195"/>
      <c r="AD161" s="2"/>
      <c r="AE161" s="25"/>
      <c r="AF161" s="25"/>
      <c r="AG161" s="39"/>
      <c r="BD161" s="12">
        <f>SUM(BD163:BD165)</f>
        <v>151</v>
      </c>
      <c r="BE161" s="12">
        <f>SUM(BE163:BE165)</f>
        <v>151</v>
      </c>
      <c r="BF161" s="12">
        <f>SUM(BF163:BF165)</f>
        <v>6</v>
      </c>
      <c r="BG161" s="12">
        <f>SUM(BG163:BG165)</f>
        <v>6</v>
      </c>
    </row>
    <row r="162" spans="10:63" ht="11.25" customHeight="1" thickBot="1">
      <c r="J162" s="30"/>
      <c r="K162" s="33"/>
      <c r="L162" s="33"/>
      <c r="N162" s="34"/>
      <c r="O162" s="33"/>
      <c r="P162" s="33"/>
      <c r="Q162" s="218"/>
      <c r="R162" s="218"/>
      <c r="S162" s="219"/>
      <c r="T162" s="203"/>
      <c r="U162" s="206">
        <f>IF(N162&lt;&gt;"",CONCATENATE(VLOOKUP(N162,'[1]zawodnicy'!$A:$E,1,FALSE)," ",VLOOKUP(N162,'[1]zawodnicy'!$A:$E,2,FALSE)," ",VLOOKUP(N162,'[1]zawodnicy'!$A:$E,3,FALSE)," - ",VLOOKUP(N162,'[1]zawodnicy'!$A:$E,4,FALSE)),"")</f>
      </c>
      <c r="V162" s="207"/>
      <c r="W162" s="27"/>
      <c r="X162" s="35">
        <f>IF(SUM(AR165:AS165)=0,"",AR165&amp;":"&amp;AS165)</f>
      </c>
      <c r="Y162" s="72">
        <f>IF(SUM(AR163:AS163)=0,"",AR163&amp;":"&amp;AS163)</f>
      </c>
      <c r="Z162" s="203"/>
      <c r="AA162" s="204"/>
      <c r="AB162" s="204"/>
      <c r="AC162" s="205"/>
      <c r="AD162" s="2"/>
      <c r="AE162" s="25"/>
      <c r="AF162" s="25"/>
      <c r="AG162" s="39"/>
      <c r="AH162" s="201" t="s">
        <v>12</v>
      </c>
      <c r="AI162" s="209"/>
      <c r="AJ162" s="208" t="s">
        <v>13</v>
      </c>
      <c r="AK162" s="209"/>
      <c r="AL162" s="208" t="s">
        <v>14</v>
      </c>
      <c r="AM162" s="202"/>
      <c r="AN162" s="201" t="s">
        <v>12</v>
      </c>
      <c r="AO162" s="209"/>
      <c r="AP162" s="208" t="s">
        <v>13</v>
      </c>
      <c r="AQ162" s="209"/>
      <c r="AR162" s="208" t="s">
        <v>14</v>
      </c>
      <c r="AS162" s="209"/>
      <c r="AT162" s="25"/>
      <c r="AU162" s="25"/>
      <c r="AV162" s="201">
        <v>1</v>
      </c>
      <c r="AW162" s="209"/>
      <c r="AX162" s="208">
        <v>2</v>
      </c>
      <c r="AY162" s="209"/>
      <c r="AZ162" s="208">
        <v>3</v>
      </c>
      <c r="BA162" s="202"/>
      <c r="BD162" s="201" t="s">
        <v>3</v>
      </c>
      <c r="BE162" s="202"/>
      <c r="BF162" s="201" t="s">
        <v>4</v>
      </c>
      <c r="BG162" s="202"/>
      <c r="BH162" s="201" t="s">
        <v>5</v>
      </c>
      <c r="BI162" s="202"/>
      <c r="BJ162" s="37" t="s">
        <v>6</v>
      </c>
      <c r="BK162" s="13">
        <f>SUM(BK163:BK165)</f>
        <v>1.981921571303502E-16</v>
      </c>
    </row>
    <row r="163" spans="1:63" ht="11.25" customHeight="1">
      <c r="A163" s="12">
        <f>S163</f>
        <v>45</v>
      </c>
      <c r="B163" s="2" t="str">
        <f>IF(N161="","",N161)</f>
        <v>K4613</v>
      </c>
      <c r="C163" s="2">
        <f>IF(N162="","",N162)</f>
      </c>
      <c r="D163" s="2" t="str">
        <f>IF(N167="","",N167)</f>
        <v>X0008</v>
      </c>
      <c r="E163" s="2">
        <f>IF(N168="","",N168)</f>
      </c>
      <c r="I163" s="2" t="str">
        <f>"2"&amp;O159&amp;N160</f>
        <v>21Singiel chłopców</v>
      </c>
      <c r="J163" s="30" t="str">
        <f>IF(AC163="","",IF(AC160=2,N161,IF(AC163=2,N164,IF(AC166=2,N167,""))))</f>
        <v>X0008</v>
      </c>
      <c r="K163" s="30">
        <f>IF(AC163="","",IF(AC160=2,N162,IF(AC163=2,N165,IF(AC166=2,N168,""))))</f>
        <v>0</v>
      </c>
      <c r="M163" s="38" t="str">
        <f>N160</f>
        <v>Singiel chłopców</v>
      </c>
      <c r="O163" s="33"/>
      <c r="P163" s="33"/>
      <c r="Q163" s="40">
        <f>IF(AT163&gt;0,"",IF(A163=0,"",IF(VLOOKUP(A163,'[1]plan gier'!A:S,19,FALSE)="","",VLOOKUP(A163,'[1]plan gier'!A:S,19,FALSE))))</f>
      </c>
      <c r="R163" s="41" t="s">
        <v>15</v>
      </c>
      <c r="S163" s="89">
        <v>45</v>
      </c>
      <c r="T163" s="186">
        <v>2</v>
      </c>
      <c r="U163" s="189">
        <f>IF(AND(N164&lt;&gt;"",N165&lt;&gt;""),CONCATENATE(VLOOKUP(N164,'[1]zawodnicy'!$A:$E,1,FALSE)," ",VLOOKUP(N164,'[1]zawodnicy'!$A:$E,2,FALSE)," ",VLOOKUP(N164,'[1]zawodnicy'!$A:$E,3,FALSE)," - ",VLOOKUP(N164,'[1]zawodnicy'!$A:$E,4,FALSE)),"")</f>
      </c>
      <c r="V163" s="190"/>
      <c r="W163" s="43" t="str">
        <f>IF(SUM(AN165:AO165)=0,"",AO165&amp;":"&amp;AN165)</f>
        <v>2:21</v>
      </c>
      <c r="X163" s="76"/>
      <c r="Y163" s="46" t="str">
        <f>IF(SUM(AN164:AO164)=0,"",AN164&amp;":"&amp;AO164)</f>
        <v>0:21</v>
      </c>
      <c r="Z163" s="186" t="str">
        <f>IF(SUM(AV164:AW164,AZ164:BA164)=0,"",BD164&amp;":"&amp;BE164)</f>
        <v>7:84</v>
      </c>
      <c r="AA163" s="191" t="str">
        <f>IF(SUM(AV164:AW164,AZ164:BA164)=0,"",BF164&amp;":"&amp;BG164)</f>
        <v>0:4</v>
      </c>
      <c r="AB163" s="191" t="str">
        <f>IF(SUM(AV164:AW164,AZ164:BA164)=0,"",BH164&amp;":"&amp;BI164)</f>
        <v>0:2</v>
      </c>
      <c r="AC163" s="194">
        <f>IF(SUM(BH163:BH165)&gt;0,BJ164,"")</f>
        <v>3</v>
      </c>
      <c r="AD163" s="2"/>
      <c r="AE163" s="25"/>
      <c r="AF163" s="25"/>
      <c r="AG163" s="41" t="s">
        <v>15</v>
      </c>
      <c r="AH163" s="49">
        <f>IF(ISBLANK(S163),"",VLOOKUP(S163,'[1]plan gier'!$X:$AN,12,FALSE))</f>
        <v>21</v>
      </c>
      <c r="AI163" s="50">
        <f>IF(ISBLANK(S163),"",VLOOKUP(S163,'[1]plan gier'!$X:$AN,13,FALSE))</f>
        <v>12</v>
      </c>
      <c r="AJ163" s="50">
        <f>IF(ISBLANK(S163),"",VLOOKUP(S163,'[1]plan gier'!$X:$AN,14,FALSE))</f>
        <v>21</v>
      </c>
      <c r="AK163" s="50">
        <f>IF(ISBLANK(S163),"",VLOOKUP(S163,'[1]plan gier'!$X:$AN,15,FALSE))</f>
        <v>6</v>
      </c>
      <c r="AL163" s="50">
        <f>IF(ISBLANK(S163),"",VLOOKUP(S163,'[1]plan gier'!$X:$AN,16,FALSE))</f>
        <v>0</v>
      </c>
      <c r="AM163" s="50">
        <f>IF(ISBLANK(S163),"",VLOOKUP(S163,'[1]plan gier'!$X:$AN,17,FALSE))</f>
        <v>0</v>
      </c>
      <c r="AN163" s="100">
        <f aca="true" t="shared" si="16" ref="AN163:AS165">IF(AH163="",0,AH163)</f>
        <v>21</v>
      </c>
      <c r="AO163" s="48">
        <f t="shared" si="16"/>
        <v>12</v>
      </c>
      <c r="AP163" s="101">
        <f t="shared" si="16"/>
        <v>21</v>
      </c>
      <c r="AQ163" s="48">
        <f t="shared" si="16"/>
        <v>6</v>
      </c>
      <c r="AR163" s="101">
        <f t="shared" si="16"/>
        <v>0</v>
      </c>
      <c r="AS163" s="48">
        <f t="shared" si="16"/>
        <v>0</v>
      </c>
      <c r="AT163" s="102">
        <f>SUM(AN163:AS163)</f>
        <v>60</v>
      </c>
      <c r="AU163" s="103">
        <v>1</v>
      </c>
      <c r="AV163" s="104"/>
      <c r="AW163" s="105"/>
      <c r="AX163" s="50">
        <f>IF(AH165&gt;AI165,1,0)+IF(AJ165&gt;AK165,1,0)+IF(AL165&gt;AM165,1,0)</f>
        <v>2</v>
      </c>
      <c r="AY163" s="50">
        <f>AV164</f>
        <v>0</v>
      </c>
      <c r="AZ163" s="50">
        <f>IF(AH163&gt;AI163,1,0)+IF(AJ163&gt;AK163,1,0)+IF(AL163&gt;AM163,1,0)</f>
        <v>2</v>
      </c>
      <c r="BA163" s="51">
        <f>AV165</f>
        <v>0</v>
      </c>
      <c r="BD163" s="49">
        <f>AN163+AP163+AR163+AN165+AP165+AR165</f>
        <v>84</v>
      </c>
      <c r="BE163" s="51">
        <f>AO163+AQ163+AS163+AO165+AQ165+AS165</f>
        <v>25</v>
      </c>
      <c r="BF163" s="49">
        <f>AX163+AZ163</f>
        <v>4</v>
      </c>
      <c r="BG163" s="51">
        <f>AY163+BA163</f>
        <v>0</v>
      </c>
      <c r="BH163" s="49">
        <f>IF(AX163&gt;AY163,1,0)+IF(AZ163&gt;BA163,1,0)</f>
        <v>2</v>
      </c>
      <c r="BI163" s="55">
        <f>IF(AY163&gt;AX163,1,0)+IF(BA163&gt;AZ163,1,0)</f>
        <v>0</v>
      </c>
      <c r="BJ163" s="106">
        <f>IF(BH163+BI163=0,"",IF(BK163=MAX(BK163:BK165),1,IF(BK163=MIN(BK163:BK165),3,2)))</f>
        <v>1</v>
      </c>
      <c r="BK163" s="13">
        <f>IF(BH163+BI163&lt;&gt;0,BH163-BI163+(BF163-BG163)/100+(BD163-BE163)/10000,-2)</f>
        <v>2.0459</v>
      </c>
    </row>
    <row r="164" spans="1:63" ht="11.25" customHeight="1">
      <c r="A164" s="12">
        <f>S164</f>
        <v>65</v>
      </c>
      <c r="B164" s="2" t="str">
        <f>IF(N164="","",N164)</f>
        <v>S5556</v>
      </c>
      <c r="C164" s="2">
        <f>IF(N165="","",N165)</f>
      </c>
      <c r="D164" s="2" t="str">
        <f>IF(N167="","",N167)</f>
        <v>X0008</v>
      </c>
      <c r="E164" s="2">
        <f>IF(N168="","",N168)</f>
      </c>
      <c r="J164" s="30"/>
      <c r="K164" s="12"/>
      <c r="M164" s="38" t="str">
        <f>N160</f>
        <v>Singiel chłopców</v>
      </c>
      <c r="N164" s="31" t="s">
        <v>55</v>
      </c>
      <c r="O164" s="32">
        <f>IF(O159&gt;0,(O159&amp;2)*1,"")</f>
        <v>12</v>
      </c>
      <c r="Q164" s="40">
        <f>IF(AT164&gt;0,"",IF(A164=0,"",IF(VLOOKUP(A164,'[1]plan gier'!A:S,19,FALSE)="","",VLOOKUP(A164,'[1]plan gier'!A:S,19,FALSE))))</f>
      </c>
      <c r="R164" s="41" t="s">
        <v>19</v>
      </c>
      <c r="S164" s="89">
        <v>65</v>
      </c>
      <c r="T164" s="187"/>
      <c r="U164" s="197" t="str">
        <f>IF(AND(N164&lt;&gt;"",N165=""),CONCATENATE(VLOOKUP(N164,'[1]zawodnicy'!$A:$E,1,FALSE)," ",VLOOKUP(N164,'[1]zawodnicy'!$A:$E,2,FALSE)," ",VLOOKUP(N164,'[1]zawodnicy'!$A:$E,3,FALSE)," - ",VLOOKUP(N164,'[1]zawodnicy'!$A:$E,4,FALSE)),"")</f>
        <v>S5556 Łukasz SZANTULA - UKSB Volant Mielec</v>
      </c>
      <c r="V164" s="198"/>
      <c r="W164" s="60" t="str">
        <f>IF(SUM(AP165:AQ165)=0,"",AQ165&amp;":"&amp;AP165)</f>
        <v>5:21</v>
      </c>
      <c r="X164" s="86"/>
      <c r="Y164" s="62" t="str">
        <f>IF(SUM(AP164:AQ164)=0,"",AP164&amp;":"&amp;AQ164)</f>
        <v>0:21</v>
      </c>
      <c r="Z164" s="187"/>
      <c r="AA164" s="192"/>
      <c r="AB164" s="192"/>
      <c r="AC164" s="195"/>
      <c r="AD164" s="2"/>
      <c r="AE164" s="25"/>
      <c r="AF164" s="25"/>
      <c r="AG164" s="41" t="s">
        <v>19</v>
      </c>
      <c r="AH164" s="63">
        <f>IF(ISBLANK(S164),"",VLOOKUP(S164,'[1]plan gier'!$X:$AN,12,FALSE))</f>
        <v>0</v>
      </c>
      <c r="AI164" s="64">
        <f>IF(ISBLANK(S164),"",VLOOKUP(S164,'[1]plan gier'!$X:$AN,13,FALSE))</f>
        <v>21</v>
      </c>
      <c r="AJ164" s="64">
        <f>IF(ISBLANK(S164),"",VLOOKUP(S164,'[1]plan gier'!$X:$AN,14,FALSE))</f>
        <v>0</v>
      </c>
      <c r="AK164" s="64">
        <f>IF(ISBLANK(S164),"",VLOOKUP(S164,'[1]plan gier'!$X:$AN,15,FALSE))</f>
        <v>21</v>
      </c>
      <c r="AL164" s="64">
        <f>IF(ISBLANK(S164),"",VLOOKUP(S164,'[1]plan gier'!$X:$AN,16,FALSE))</f>
        <v>0</v>
      </c>
      <c r="AM164" s="64">
        <f>IF(ISBLANK(S164),"",VLOOKUP(S164,'[1]plan gier'!$X:$AN,17,FALSE))</f>
        <v>0</v>
      </c>
      <c r="AN164" s="107">
        <f t="shared" si="16"/>
        <v>0</v>
      </c>
      <c r="AO164" s="64">
        <f t="shared" si="16"/>
        <v>21</v>
      </c>
      <c r="AP164" s="108">
        <f t="shared" si="16"/>
        <v>0</v>
      </c>
      <c r="AQ164" s="64">
        <f t="shared" si="16"/>
        <v>21</v>
      </c>
      <c r="AR164" s="108">
        <f t="shared" si="16"/>
        <v>0</v>
      </c>
      <c r="AS164" s="64">
        <f t="shared" si="16"/>
        <v>0</v>
      </c>
      <c r="AT164" s="102">
        <f>SUM(AN164:AS164)</f>
        <v>42</v>
      </c>
      <c r="AU164" s="103">
        <v>2</v>
      </c>
      <c r="AV164" s="63">
        <f>IF(AH165&lt;AI165,1,0)+IF(AJ165&lt;AK165,1,0)+IF(AL165&lt;AM165,1,0)</f>
        <v>0</v>
      </c>
      <c r="AW164" s="64">
        <f>AX163</f>
        <v>2</v>
      </c>
      <c r="AX164" s="109"/>
      <c r="AY164" s="110"/>
      <c r="AZ164" s="64">
        <f>IF(AH164&gt;AI164,1,0)+IF(AJ164&gt;AK164,1,0)+IF(AL164&gt;AM164,1,0)</f>
        <v>0</v>
      </c>
      <c r="BA164" s="65">
        <f>AX165</f>
        <v>2</v>
      </c>
      <c r="BD164" s="63">
        <f>AN164+AP164+AR164+AO165+AQ165+AS165</f>
        <v>7</v>
      </c>
      <c r="BE164" s="65">
        <f>AO164+AQ164+AS164+AN165+AP165+AR165</f>
        <v>84</v>
      </c>
      <c r="BF164" s="63">
        <f>AV164+AZ164</f>
        <v>0</v>
      </c>
      <c r="BG164" s="65">
        <f>AW164+BA164</f>
        <v>4</v>
      </c>
      <c r="BH164" s="63">
        <f>IF(AV164&gt;AW164,1,0)+IF(AZ164&gt;BA164,1,0)</f>
        <v>0</v>
      </c>
      <c r="BI164" s="69">
        <f>IF(AW164&gt;AV164,1,0)+IF(BA164&gt;AZ164,1,0)</f>
        <v>2</v>
      </c>
      <c r="BJ164" s="70">
        <f>IF(BH164+BI164=0,"",IF(BK164=MAX(BK163:BK165),1,IF(BK164=MIN(BK163:BK165),3,2)))</f>
        <v>3</v>
      </c>
      <c r="BK164" s="13">
        <f>IF(BH164+BI164&lt;&gt;0,BH164-BI164+(BF164-BG164)/100+(BD164-BE164)/10000,-2)</f>
        <v>-2.0477</v>
      </c>
    </row>
    <row r="165" spans="1:63" ht="11.25" customHeight="1" thickBot="1">
      <c r="A165" s="12">
        <f>S165</f>
        <v>85</v>
      </c>
      <c r="B165" s="2" t="str">
        <f>IF(N161="","",N161)</f>
        <v>K4613</v>
      </c>
      <c r="C165" s="2">
        <f>IF(N162="","",N162)</f>
      </c>
      <c r="D165" s="2" t="str">
        <f>IF(N164="","",N164)</f>
        <v>S5556</v>
      </c>
      <c r="E165" s="2">
        <f>IF(N165="","",N165)</f>
      </c>
      <c r="I165" s="2" t="str">
        <f>"3"&amp;O159&amp;N160</f>
        <v>31Singiel chłopców</v>
      </c>
      <c r="J165" s="30" t="str">
        <f>IF(AC166="","",IF(AC160=3,N161,IF(AC163=3,N164,IF(AC166=3,N167,""))))</f>
        <v>S5556</v>
      </c>
      <c r="K165" s="30">
        <f>IF(AC166="","",IF(AC160=3,N162,IF(AC163=3,N165,IF(AC166=3,N168,""))))</f>
        <v>0</v>
      </c>
      <c r="M165" s="38" t="str">
        <f>N160</f>
        <v>Singiel chłopców</v>
      </c>
      <c r="N165" s="34"/>
      <c r="O165" s="33"/>
      <c r="P165" s="33"/>
      <c r="Q165" s="40">
        <f>IF(AT165&gt;0,"",IF(A165=0,"",IF(VLOOKUP(A165,'[1]plan gier'!A:S,19,FALSE)="","",VLOOKUP(A165,'[1]plan gier'!A:S,19,FALSE))))</f>
      </c>
      <c r="R165" s="111" t="s">
        <v>22</v>
      </c>
      <c r="S165" s="89">
        <v>85</v>
      </c>
      <c r="T165" s="203"/>
      <c r="U165" s="206">
        <f>IF(N165&lt;&gt;"",CONCATENATE(VLOOKUP(N165,'[1]zawodnicy'!$A:$E,1,FALSE)," ",VLOOKUP(N165,'[1]zawodnicy'!$A:$E,2,FALSE)," ",VLOOKUP(N165,'[1]zawodnicy'!$A:$E,3,FALSE)," - ",VLOOKUP(N165,'[1]zawodnicy'!$A:$E,4,FALSE)),"")</f>
      </c>
      <c r="V165" s="207"/>
      <c r="W165" s="71">
        <f>IF(SUM(AR165:AS165)=0,"",AS165&amp;":"&amp;AR165)</f>
      </c>
      <c r="X165" s="86"/>
      <c r="Y165" s="72">
        <f>IF(SUM(AR164:AS164)=0,"",AR164&amp;":"&amp;AS164)</f>
      </c>
      <c r="Z165" s="203"/>
      <c r="AA165" s="204"/>
      <c r="AB165" s="204"/>
      <c r="AC165" s="205"/>
      <c r="AD165" s="2"/>
      <c r="AE165" s="25"/>
      <c r="AF165" s="25"/>
      <c r="AG165" s="111" t="s">
        <v>22</v>
      </c>
      <c r="AH165" s="82">
        <f>IF(ISBLANK(S165),"",VLOOKUP(S165,'[1]plan gier'!$X:$AN,12,FALSE))</f>
        <v>21</v>
      </c>
      <c r="AI165" s="79">
        <f>IF(ISBLANK(S165),"",VLOOKUP(S165,'[1]plan gier'!$X:$AN,13,FALSE))</f>
        <v>2</v>
      </c>
      <c r="AJ165" s="79">
        <f>IF(ISBLANK(S165),"",VLOOKUP(S165,'[1]plan gier'!$X:$AN,14,FALSE))</f>
        <v>21</v>
      </c>
      <c r="AK165" s="79">
        <f>IF(ISBLANK(S165),"",VLOOKUP(S165,'[1]plan gier'!$X:$AN,15,FALSE))</f>
        <v>5</v>
      </c>
      <c r="AL165" s="79">
        <f>IF(ISBLANK(S165),"",VLOOKUP(S165,'[1]plan gier'!$X:$AN,16,FALSE))</f>
        <v>0</v>
      </c>
      <c r="AM165" s="79">
        <f>IF(ISBLANK(S165),"",VLOOKUP(S165,'[1]plan gier'!$X:$AN,17,FALSE))</f>
        <v>0</v>
      </c>
      <c r="AN165" s="112">
        <f t="shared" si="16"/>
        <v>21</v>
      </c>
      <c r="AO165" s="79">
        <f t="shared" si="16"/>
        <v>2</v>
      </c>
      <c r="AP165" s="113">
        <f t="shared" si="16"/>
        <v>21</v>
      </c>
      <c r="AQ165" s="79">
        <f t="shared" si="16"/>
        <v>5</v>
      </c>
      <c r="AR165" s="113">
        <f t="shared" si="16"/>
        <v>0</v>
      </c>
      <c r="AS165" s="79">
        <f t="shared" si="16"/>
        <v>0</v>
      </c>
      <c r="AT165" s="102">
        <f>SUM(AN165:AS165)</f>
        <v>49</v>
      </c>
      <c r="AU165" s="103">
        <v>3</v>
      </c>
      <c r="AV165" s="82">
        <f>IF(AH163&lt;AI163,1,0)+IF(AJ163&lt;AK163,1,0)+IF(AL163&lt;AM163,1,0)</f>
        <v>0</v>
      </c>
      <c r="AW165" s="79">
        <f>AZ163</f>
        <v>2</v>
      </c>
      <c r="AX165" s="79">
        <f>IF(AH164&lt;AI164,1,0)+IF(AJ164&lt;AK164,1,0)+IF(AL164&lt;AM164,1,0)</f>
        <v>2</v>
      </c>
      <c r="AY165" s="79">
        <f>AZ164</f>
        <v>0</v>
      </c>
      <c r="AZ165" s="114"/>
      <c r="BA165" s="115"/>
      <c r="BD165" s="82">
        <f>AO163+AQ163+AS163+AO164+AQ164+AS164</f>
        <v>60</v>
      </c>
      <c r="BE165" s="84">
        <f>AN163+AP163+AR163+AN164+AP164+AR164</f>
        <v>42</v>
      </c>
      <c r="BF165" s="82">
        <f>AV165+AX165</f>
        <v>2</v>
      </c>
      <c r="BG165" s="84">
        <f>AW165+AY165</f>
        <v>2</v>
      </c>
      <c r="BH165" s="82">
        <f>IF(AV165&gt;AW165,1,0)+IF(AX165&gt;AY165,1,0)</f>
        <v>1</v>
      </c>
      <c r="BI165" s="83">
        <f>IF(AW165&gt;AV165,1,0)+IF(AY165&gt;AX165,1,0)</f>
        <v>1</v>
      </c>
      <c r="BJ165" s="85">
        <f>IF(BH165+BI165=0,"",IF(BK165=MAX(BK163:BK165),1,IF(BK165=MIN(BK163:BK165),3,2)))</f>
        <v>2</v>
      </c>
      <c r="BK165" s="13">
        <f>IF(BH165+BI165&lt;&gt;0,BH165-BI165+(BF165-BG165)/100+(BD165-BE165)/10000,-2)</f>
        <v>0.0018</v>
      </c>
    </row>
    <row r="166" spans="1:59" ht="11.25" customHeight="1">
      <c r="A166" s="2"/>
      <c r="J166" s="33"/>
      <c r="K166" s="33"/>
      <c r="L166" s="33"/>
      <c r="O166" s="33"/>
      <c r="P166" s="33"/>
      <c r="Q166" s="2"/>
      <c r="R166" s="2"/>
      <c r="S166" s="2"/>
      <c r="T166" s="186">
        <v>3</v>
      </c>
      <c r="U166" s="189">
        <f>IF(AND(N167&lt;&gt;"",N168&lt;&gt;""),CONCATENATE(VLOOKUP(N167,'[1]zawodnicy'!$A:$E,1,FALSE)," ",VLOOKUP(N167,'[1]zawodnicy'!$A:$E,2,FALSE)," ",VLOOKUP(N167,'[1]zawodnicy'!$A:$E,3,FALSE)," - ",VLOOKUP(N167,'[1]zawodnicy'!$A:$E,4,FALSE)),"")</f>
      </c>
      <c r="V166" s="190"/>
      <c r="W166" s="43" t="str">
        <f>IF(SUM(AN163:AO163)=0,"",AO163&amp;":"&amp;AN163)</f>
        <v>12:21</v>
      </c>
      <c r="X166" s="45" t="str">
        <f>IF(SUM(AN164:AO164)=0,"",AO164&amp;":"&amp;AN164)</f>
        <v>21:0</v>
      </c>
      <c r="Y166" s="116"/>
      <c r="Z166" s="186" t="str">
        <f>IF(SUM(AV165:AY165)=0,"",BD165&amp;":"&amp;BE165)</f>
        <v>60:42</v>
      </c>
      <c r="AA166" s="191" t="str">
        <f>IF(SUM(AV165:AY165)=0,"",BF165&amp;":"&amp;BG165)</f>
        <v>2:2</v>
      </c>
      <c r="AB166" s="191" t="str">
        <f>IF(SUM(AV165:AY165)=0,"",BH165&amp;":"&amp;BI165)</f>
        <v>1:1</v>
      </c>
      <c r="AC166" s="194">
        <f>IF(SUM(BH163:BH165)&gt;0,BJ165,"")</f>
        <v>2</v>
      </c>
      <c r="AD166" s="2"/>
      <c r="AE166" s="25"/>
      <c r="AF166" s="25"/>
      <c r="BD166" s="12">
        <f>SUM(BD163:BD165)</f>
        <v>151</v>
      </c>
      <c r="BE166" s="12">
        <f>SUM(BE163:BE165)</f>
        <v>151</v>
      </c>
      <c r="BF166" s="12">
        <f>SUM(BF163:BF165)</f>
        <v>6</v>
      </c>
      <c r="BG166" s="12">
        <f>SUM(BG163:BG165)</f>
        <v>6</v>
      </c>
    </row>
    <row r="167" spans="1:63" ht="11.25" customHeight="1">
      <c r="A167" s="12"/>
      <c r="J167" s="12"/>
      <c r="K167" s="12"/>
      <c r="L167" s="12"/>
      <c r="N167" s="31" t="s">
        <v>56</v>
      </c>
      <c r="O167" s="32">
        <f>IF(O159&gt;0,(O159&amp;3)*1,"")</f>
        <v>13</v>
      </c>
      <c r="Q167" s="88"/>
      <c r="R167" s="88"/>
      <c r="S167" s="89"/>
      <c r="T167" s="187"/>
      <c r="U167" s="197" t="str">
        <f>IF(AND(N167&lt;&gt;"",N168=""),CONCATENATE(VLOOKUP(N167,'[1]zawodnicy'!$A:$E,1,FALSE)," ",VLOOKUP(N167,'[1]zawodnicy'!$A:$E,2,FALSE)," ",VLOOKUP(N167,'[1]zawodnicy'!$A:$E,3,FALSE)," - ",VLOOKUP(N167,'[1]zawodnicy'!$A:$E,4,FALSE)),"")</f>
        <v>X0008 Mateusz SZALKA - UKS Refleks Żupawa</v>
      </c>
      <c r="V167" s="198"/>
      <c r="W167" s="60" t="str">
        <f>IF(SUM(AP163:AQ163)=0,"",AQ163&amp;":"&amp;AP163)</f>
        <v>6:21</v>
      </c>
      <c r="X167" s="28" t="str">
        <f>IF(SUM(AP164:AQ164)=0,"",AQ164&amp;":"&amp;AP164)</f>
        <v>21:0</v>
      </c>
      <c r="Y167" s="117"/>
      <c r="Z167" s="187"/>
      <c r="AA167" s="192"/>
      <c r="AB167" s="192"/>
      <c r="AC167" s="195"/>
      <c r="AD167" s="2"/>
      <c r="AE167" s="25"/>
      <c r="AF167" s="25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1.25" customHeight="1" thickBot="1">
      <c r="A168" s="2"/>
      <c r="J168" s="33"/>
      <c r="K168" s="33"/>
      <c r="L168" s="33"/>
      <c r="N168" s="34"/>
      <c r="O168" s="33"/>
      <c r="P168" s="33"/>
      <c r="Q168" s="2"/>
      <c r="R168" s="2"/>
      <c r="S168" s="2"/>
      <c r="T168" s="188"/>
      <c r="U168" s="199">
        <f>IF(N168&lt;&gt;"",CONCATENATE(VLOOKUP(N168,'[1]zawodnicy'!$A:$E,1,FALSE)," ",VLOOKUP(N168,'[1]zawodnicy'!$A:$E,2,FALSE)," ",VLOOKUP(N168,'[1]zawodnicy'!$A:$E,3,FALSE)," - ",VLOOKUP(N168,'[1]zawodnicy'!$A:$E,4,FALSE)),"")</f>
      </c>
      <c r="V168" s="200"/>
      <c r="W168" s="91">
        <f>IF(SUM(AR163:AS163)=0,"",AS163&amp;":"&amp;AR163)</f>
      </c>
      <c r="X168" s="92">
        <f>IF(SUM(AR164:AS164)=0,"",AS164&amp;":"&amp;AR164)</f>
      </c>
      <c r="Y168" s="93"/>
      <c r="Z168" s="188"/>
      <c r="AA168" s="193"/>
      <c r="AB168" s="193"/>
      <c r="AC168" s="196"/>
      <c r="AD168" s="30"/>
      <c r="AE168" s="25"/>
      <c r="AF168" s="25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ht="11.25" customHeight="1" thickBot="1"/>
    <row r="170" spans="14:32" ht="11.25" customHeight="1" thickBot="1">
      <c r="N170" s="8"/>
      <c r="O170" s="15">
        <v>2</v>
      </c>
      <c r="Q170" s="214" t="str">
        <f>"Grupa "&amp;O170&amp;"."</f>
        <v>Grupa 2.</v>
      </c>
      <c r="R170" s="214"/>
      <c r="S170" s="215"/>
      <c r="T170" s="17" t="s">
        <v>1</v>
      </c>
      <c r="U170" s="216" t="s">
        <v>2</v>
      </c>
      <c r="V170" s="217"/>
      <c r="W170" s="17">
        <v>1</v>
      </c>
      <c r="X170" s="19">
        <v>2</v>
      </c>
      <c r="Y170" s="94">
        <v>3</v>
      </c>
      <c r="Z170" s="95" t="s">
        <v>3</v>
      </c>
      <c r="AA170" s="23" t="s">
        <v>4</v>
      </c>
      <c r="AB170" s="23" t="s">
        <v>5</v>
      </c>
      <c r="AC170" s="96" t="s">
        <v>6</v>
      </c>
      <c r="AD170" s="2"/>
      <c r="AE170" s="25"/>
      <c r="AF170" s="25"/>
    </row>
    <row r="171" spans="10:45" ht="11.25" customHeight="1">
      <c r="J171" s="33"/>
      <c r="K171" s="33"/>
      <c r="L171" s="33"/>
      <c r="N171" s="26" t="s">
        <v>53</v>
      </c>
      <c r="Q171" s="218" t="s">
        <v>9</v>
      </c>
      <c r="R171" s="218"/>
      <c r="S171" s="219" t="s">
        <v>10</v>
      </c>
      <c r="T171" s="210">
        <v>1</v>
      </c>
      <c r="U171" s="220">
        <f>IF(AND(N172&lt;&gt;"",N173&lt;&gt;""),CONCATENATE(VLOOKUP(N172,'[1]zawodnicy'!$A:$E,1,FALSE)," ",VLOOKUP(N172,'[1]zawodnicy'!$A:$E,2,FALSE)," ",VLOOKUP(N172,'[1]zawodnicy'!$A:$E,3,FALSE)," - ",VLOOKUP(N172,'[1]zawodnicy'!$A:$E,4,FALSE)),"")</f>
      </c>
      <c r="V171" s="221"/>
      <c r="W171" s="97"/>
      <c r="X171" s="98" t="str">
        <f>IF(SUM(AN176:AO176)=0,"",AN176&amp;":"&amp;AO176)</f>
        <v>21:0</v>
      </c>
      <c r="Y171" s="99" t="str">
        <f>IF(SUM(AN174:AO174)=0,"",AN174&amp;":"&amp;AO174)</f>
        <v>21:16</v>
      </c>
      <c r="Z171" s="210" t="str">
        <f>IF(SUM(AX174:BA174)=0,"",BD174&amp;":"&amp;BE174)</f>
        <v>84:33</v>
      </c>
      <c r="AA171" s="211" t="str">
        <f>IF(SUM(AX174:BA174)=0,"",BF174&amp;":"&amp;BG174)</f>
        <v>4:0</v>
      </c>
      <c r="AB171" s="211" t="str">
        <f>IF(SUM(AX174:BA174)=0,"",BH174&amp;":"&amp;BI174)</f>
        <v>2:0</v>
      </c>
      <c r="AC171" s="212">
        <f>IF(SUM(BH174:BH176)&gt;0,BJ174,"")</f>
        <v>1</v>
      </c>
      <c r="AD171" s="2"/>
      <c r="AE171" s="25"/>
      <c r="AF171" s="25"/>
      <c r="AG171" s="39"/>
      <c r="AH171" s="213" t="s">
        <v>7</v>
      </c>
      <c r="AI171" s="213"/>
      <c r="AJ171" s="213"/>
      <c r="AK171" s="213"/>
      <c r="AL171" s="213"/>
      <c r="AM171" s="213"/>
      <c r="AN171" s="213" t="s">
        <v>8</v>
      </c>
      <c r="AO171" s="213"/>
      <c r="AP171" s="213"/>
      <c r="AQ171" s="213"/>
      <c r="AR171" s="213"/>
      <c r="AS171" s="213"/>
    </row>
    <row r="172" spans="9:59" ht="11.25" customHeight="1" thickBot="1">
      <c r="I172" s="2" t="str">
        <f>"1"&amp;O170&amp;N171</f>
        <v>12Singiel chłopców</v>
      </c>
      <c r="J172" s="30" t="str">
        <f>IF(AC171="","",IF(AC171=1,N172,IF(AC174=1,N175,IF(AC177=1,N178,""))))</f>
        <v>K5204</v>
      </c>
      <c r="K172" s="30">
        <f>IF(AC171="","",IF(AC171=1,N173,IF(AC174=1,N176,IF(AC177=1,N179,""))))</f>
        <v>0</v>
      </c>
      <c r="L172" s="30"/>
      <c r="N172" s="31" t="s">
        <v>57</v>
      </c>
      <c r="O172" s="32">
        <f>IF(O170&gt;0,(O170&amp;1)*1,"")</f>
        <v>21</v>
      </c>
      <c r="Q172" s="218"/>
      <c r="R172" s="218"/>
      <c r="S172" s="219"/>
      <c r="T172" s="187"/>
      <c r="U172" s="197" t="str">
        <f>IF(AND(N172&lt;&gt;"",N173=""),CONCATENATE(VLOOKUP(N172,'[1]zawodnicy'!$A:$E,1,FALSE)," ",VLOOKUP(N172,'[1]zawodnicy'!$A:$E,2,FALSE)," ",VLOOKUP(N172,'[1]zawodnicy'!$A:$E,3,FALSE)," - ",VLOOKUP(N172,'[1]zawodnicy'!$A:$E,4,FALSE)),"")</f>
        <v>K5204 Patryk KRUPCZAK - UKS Aktywna Piątka Przemyśl</v>
      </c>
      <c r="V172" s="198"/>
      <c r="W172" s="27"/>
      <c r="X172" s="28" t="str">
        <f>IF(SUM(AP176:AQ176)=0,"",AP176&amp;":"&amp;AQ176)</f>
        <v>21:0</v>
      </c>
      <c r="Y172" s="62" t="str">
        <f>IF(SUM(AP174:AQ174)=0,"",AP174&amp;":"&amp;AQ174)</f>
        <v>21:17</v>
      </c>
      <c r="Z172" s="187"/>
      <c r="AA172" s="192"/>
      <c r="AB172" s="192"/>
      <c r="AC172" s="195"/>
      <c r="AD172" s="2"/>
      <c r="AE172" s="25"/>
      <c r="AF172" s="25"/>
      <c r="AG172" s="39"/>
      <c r="BD172" s="12">
        <f>SUM(BD174:BD176)</f>
        <v>159</v>
      </c>
      <c r="BE172" s="12">
        <f>SUM(BE174:BE176)</f>
        <v>159</v>
      </c>
      <c r="BF172" s="12">
        <f>SUM(BF174:BF176)</f>
        <v>6</v>
      </c>
      <c r="BG172" s="12">
        <f>SUM(BG174:BG176)</f>
        <v>6</v>
      </c>
    </row>
    <row r="173" spans="10:63" ht="11.25" customHeight="1" thickBot="1">
      <c r="J173" s="30"/>
      <c r="K173" s="33"/>
      <c r="L173" s="33"/>
      <c r="N173" s="34"/>
      <c r="O173" s="33"/>
      <c r="P173" s="33"/>
      <c r="Q173" s="218"/>
      <c r="R173" s="218"/>
      <c r="S173" s="219"/>
      <c r="T173" s="203"/>
      <c r="U173" s="206">
        <f>IF(N173&lt;&gt;"",CONCATENATE(VLOOKUP(N173,'[1]zawodnicy'!$A:$E,1,FALSE)," ",VLOOKUP(N173,'[1]zawodnicy'!$A:$E,2,FALSE)," ",VLOOKUP(N173,'[1]zawodnicy'!$A:$E,3,FALSE)," - ",VLOOKUP(N173,'[1]zawodnicy'!$A:$E,4,FALSE)),"")</f>
      </c>
      <c r="V173" s="207"/>
      <c r="W173" s="27"/>
      <c r="X173" s="35">
        <f>IF(SUM(AR176:AS176)=0,"",AR176&amp;":"&amp;AS176)</f>
      </c>
      <c r="Y173" s="72">
        <f>IF(SUM(AR174:AS174)=0,"",AR174&amp;":"&amp;AS174)</f>
      </c>
      <c r="Z173" s="203"/>
      <c r="AA173" s="204"/>
      <c r="AB173" s="204"/>
      <c r="AC173" s="205"/>
      <c r="AD173" s="2"/>
      <c r="AE173" s="25"/>
      <c r="AF173" s="25"/>
      <c r="AG173" s="39"/>
      <c r="AH173" s="201" t="s">
        <v>12</v>
      </c>
      <c r="AI173" s="209"/>
      <c r="AJ173" s="208" t="s">
        <v>13</v>
      </c>
      <c r="AK173" s="209"/>
      <c r="AL173" s="208" t="s">
        <v>14</v>
      </c>
      <c r="AM173" s="202"/>
      <c r="AN173" s="201" t="s">
        <v>12</v>
      </c>
      <c r="AO173" s="209"/>
      <c r="AP173" s="208" t="s">
        <v>13</v>
      </c>
      <c r="AQ173" s="209"/>
      <c r="AR173" s="208" t="s">
        <v>14</v>
      </c>
      <c r="AS173" s="209"/>
      <c r="AT173" s="25"/>
      <c r="AU173" s="25"/>
      <c r="AV173" s="201">
        <v>1</v>
      </c>
      <c r="AW173" s="209"/>
      <c r="AX173" s="208">
        <v>2</v>
      </c>
      <c r="AY173" s="209"/>
      <c r="AZ173" s="208">
        <v>3</v>
      </c>
      <c r="BA173" s="202"/>
      <c r="BD173" s="201" t="s">
        <v>3</v>
      </c>
      <c r="BE173" s="202"/>
      <c r="BF173" s="201" t="s">
        <v>4</v>
      </c>
      <c r="BG173" s="202"/>
      <c r="BH173" s="201" t="s">
        <v>5</v>
      </c>
      <c r="BI173" s="202"/>
      <c r="BJ173" s="37" t="s">
        <v>6</v>
      </c>
      <c r="BK173" s="13">
        <f>SUM(BK174:BK176)</f>
        <v>1.4137996329210978E-16</v>
      </c>
    </row>
    <row r="174" spans="1:63" ht="11.25" customHeight="1">
      <c r="A174" s="12">
        <f>S174</f>
        <v>46</v>
      </c>
      <c r="B174" s="2" t="str">
        <f>IF(N172="","",N172)</f>
        <v>K5204</v>
      </c>
      <c r="C174" s="2">
        <f>IF(N173="","",N173)</f>
      </c>
      <c r="D174" s="2" t="str">
        <f>IF(N178="","",N178)</f>
        <v>C5791</v>
      </c>
      <c r="E174" s="2">
        <f>IF(N179="","",N179)</f>
      </c>
      <c r="I174" s="2" t="str">
        <f>"2"&amp;O170&amp;N171</f>
        <v>22Singiel chłopców</v>
      </c>
      <c r="J174" s="30" t="str">
        <f>IF(AC174="","",IF(AC171=2,N172,IF(AC174=2,N175,IF(AC177=2,N178,""))))</f>
        <v>C5791</v>
      </c>
      <c r="K174" s="30">
        <f>IF(AC174="","",IF(AC171=2,N173,IF(AC174=2,N176,IF(AC177=2,N179,""))))</f>
        <v>0</v>
      </c>
      <c r="M174" s="38" t="str">
        <f>N171</f>
        <v>Singiel chłopców</v>
      </c>
      <c r="O174" s="33"/>
      <c r="P174" s="33"/>
      <c r="Q174" s="40">
        <f>IF(AT174&gt;0,"",IF(A174=0,"",IF(VLOOKUP(A174,'[1]plan gier'!A:S,19,FALSE)="","",VLOOKUP(A174,'[1]plan gier'!A:S,19,FALSE))))</f>
      </c>
      <c r="R174" s="41" t="s">
        <v>15</v>
      </c>
      <c r="S174" s="89">
        <v>46</v>
      </c>
      <c r="T174" s="186">
        <v>2</v>
      </c>
      <c r="U174" s="189">
        <f>IF(AND(N175&lt;&gt;"",N176&lt;&gt;""),CONCATENATE(VLOOKUP(N175,'[1]zawodnicy'!$A:$E,1,FALSE)," ",VLOOKUP(N175,'[1]zawodnicy'!$A:$E,2,FALSE)," ",VLOOKUP(N175,'[1]zawodnicy'!$A:$E,3,FALSE)," - ",VLOOKUP(N175,'[1]zawodnicy'!$A:$E,4,FALSE)),"")</f>
      </c>
      <c r="V174" s="190"/>
      <c r="W174" s="43" t="str">
        <f>IF(SUM(AN176:AO176)=0,"",AO176&amp;":"&amp;AN176)</f>
        <v>0:21</v>
      </c>
      <c r="X174" s="76"/>
      <c r="Y174" s="46" t="str">
        <f>IF(SUM(AN175:AO175)=0,"",AN175&amp;":"&amp;AO175)</f>
        <v>0:21</v>
      </c>
      <c r="Z174" s="186" t="str">
        <f>IF(SUM(AV175:AW175,AZ175:BA175)=0,"",BD175&amp;":"&amp;BE175)</f>
        <v>0:84</v>
      </c>
      <c r="AA174" s="191" t="str">
        <f>IF(SUM(AV175:AW175,AZ175:BA175)=0,"",BF175&amp;":"&amp;BG175)</f>
        <v>0:4</v>
      </c>
      <c r="AB174" s="191" t="str">
        <f>IF(SUM(AV175:AW175,AZ175:BA175)=0,"",BH175&amp;":"&amp;BI175)</f>
        <v>0:2</v>
      </c>
      <c r="AC174" s="194">
        <f>IF(SUM(BH174:BH176)&gt;0,BJ175,"")</f>
        <v>3</v>
      </c>
      <c r="AD174" s="2"/>
      <c r="AE174" s="25"/>
      <c r="AF174" s="25"/>
      <c r="AG174" s="41" t="s">
        <v>15</v>
      </c>
      <c r="AH174" s="49">
        <f>IF(ISBLANK(S174),"",VLOOKUP(S174,'[1]plan gier'!$X:$AN,12,FALSE))</f>
        <v>21</v>
      </c>
      <c r="AI174" s="50">
        <f>IF(ISBLANK(S174),"",VLOOKUP(S174,'[1]plan gier'!$X:$AN,13,FALSE))</f>
        <v>16</v>
      </c>
      <c r="AJ174" s="50">
        <f>IF(ISBLANK(S174),"",VLOOKUP(S174,'[1]plan gier'!$X:$AN,14,FALSE))</f>
        <v>21</v>
      </c>
      <c r="AK174" s="50">
        <f>IF(ISBLANK(S174),"",VLOOKUP(S174,'[1]plan gier'!$X:$AN,15,FALSE))</f>
        <v>17</v>
      </c>
      <c r="AL174" s="50">
        <f>IF(ISBLANK(S174),"",VLOOKUP(S174,'[1]plan gier'!$X:$AN,16,FALSE))</f>
        <v>0</v>
      </c>
      <c r="AM174" s="50">
        <f>IF(ISBLANK(S174),"",VLOOKUP(S174,'[1]plan gier'!$X:$AN,17,FALSE))</f>
        <v>0</v>
      </c>
      <c r="AN174" s="100">
        <f aca="true" t="shared" si="17" ref="AN174:AS176">IF(AH174="",0,AH174)</f>
        <v>21</v>
      </c>
      <c r="AO174" s="48">
        <f t="shared" si="17"/>
        <v>16</v>
      </c>
      <c r="AP174" s="101">
        <f t="shared" si="17"/>
        <v>21</v>
      </c>
      <c r="AQ174" s="48">
        <f t="shared" si="17"/>
        <v>17</v>
      </c>
      <c r="AR174" s="101">
        <f t="shared" si="17"/>
        <v>0</v>
      </c>
      <c r="AS174" s="48">
        <f t="shared" si="17"/>
        <v>0</v>
      </c>
      <c r="AT174" s="102">
        <f>SUM(AN174:AS174)</f>
        <v>75</v>
      </c>
      <c r="AU174" s="103">
        <v>1</v>
      </c>
      <c r="AV174" s="104"/>
      <c r="AW174" s="105"/>
      <c r="AX174" s="50">
        <f>IF(AH176&gt;AI176,1,0)+IF(AJ176&gt;AK176,1,0)+IF(AL176&gt;AM176,1,0)</f>
        <v>2</v>
      </c>
      <c r="AY174" s="50">
        <f>AV175</f>
        <v>0</v>
      </c>
      <c r="AZ174" s="50">
        <f>IF(AH174&gt;AI174,1,0)+IF(AJ174&gt;AK174,1,0)+IF(AL174&gt;AM174,1,0)</f>
        <v>2</v>
      </c>
      <c r="BA174" s="51">
        <f>AV176</f>
        <v>0</v>
      </c>
      <c r="BD174" s="49">
        <f>AN174+AP174+AR174+AN176+AP176+AR176</f>
        <v>84</v>
      </c>
      <c r="BE174" s="51">
        <f>AO174+AQ174+AS174+AO176+AQ176+AS176</f>
        <v>33</v>
      </c>
      <c r="BF174" s="49">
        <f>AX174+AZ174</f>
        <v>4</v>
      </c>
      <c r="BG174" s="51">
        <f>AY174+BA174</f>
        <v>0</v>
      </c>
      <c r="BH174" s="49">
        <f>IF(AX174&gt;AY174,1,0)+IF(AZ174&gt;BA174,1,0)</f>
        <v>2</v>
      </c>
      <c r="BI174" s="55">
        <f>IF(AY174&gt;AX174,1,0)+IF(BA174&gt;AZ174,1,0)</f>
        <v>0</v>
      </c>
      <c r="BJ174" s="106">
        <f>IF(BH174+BI174=0,"",IF(BK174=MAX(BK174:BK176),1,IF(BK174=MIN(BK174:BK176),3,2)))</f>
        <v>1</v>
      </c>
      <c r="BK174" s="13">
        <f>IF(BH174+BI174&lt;&gt;0,BH174-BI174+(BF174-BG174)/100+(BD174-BE174)/10000,-2)</f>
        <v>2.0451</v>
      </c>
    </row>
    <row r="175" spans="1:63" ht="11.25" customHeight="1">
      <c r="A175" s="12">
        <f>S175</f>
        <v>66</v>
      </c>
      <c r="B175" s="2" t="str">
        <f>IF(N175="","",N175)</f>
        <v>C5783</v>
      </c>
      <c r="C175" s="2">
        <f>IF(N176="","",N176)</f>
      </c>
      <c r="D175" s="2" t="str">
        <f>IF(N178="","",N178)</f>
        <v>C5791</v>
      </c>
      <c r="E175" s="2">
        <f>IF(N179="","",N179)</f>
      </c>
      <c r="J175" s="30"/>
      <c r="K175" s="12"/>
      <c r="M175" s="38" t="str">
        <f>N171</f>
        <v>Singiel chłopców</v>
      </c>
      <c r="N175" s="31" t="s">
        <v>58</v>
      </c>
      <c r="O175" s="32">
        <f>IF(O170&gt;0,(O170&amp;2)*1,"")</f>
        <v>22</v>
      </c>
      <c r="Q175" s="40">
        <f>IF(AT175&gt;0,"",IF(A175=0,"",IF(VLOOKUP(A175,'[1]plan gier'!A:S,19,FALSE)="","",VLOOKUP(A175,'[1]plan gier'!A:S,19,FALSE))))</f>
      </c>
      <c r="R175" s="41" t="s">
        <v>19</v>
      </c>
      <c r="S175" s="89">
        <v>66</v>
      </c>
      <c r="T175" s="187"/>
      <c r="U175" s="197" t="str">
        <f>IF(AND(N175&lt;&gt;"",N176=""),CONCATENATE(VLOOKUP(N175,'[1]zawodnicy'!$A:$E,1,FALSE)," ",VLOOKUP(N175,'[1]zawodnicy'!$A:$E,2,FALSE)," ",VLOOKUP(N175,'[1]zawodnicy'!$A:$E,3,FALSE)," - ",VLOOKUP(N175,'[1]zawodnicy'!$A:$E,4,FALSE)),"")</f>
        <v>C5783 Filip CZERWIEC - UKS Orbitek Straszęcin</v>
      </c>
      <c r="V175" s="198"/>
      <c r="W175" s="60" t="str">
        <f>IF(SUM(AP176:AQ176)=0,"",AQ176&amp;":"&amp;AP176)</f>
        <v>0:21</v>
      </c>
      <c r="X175" s="86"/>
      <c r="Y175" s="62" t="str">
        <f>IF(SUM(AP175:AQ175)=0,"",AP175&amp;":"&amp;AQ175)</f>
        <v>0:21</v>
      </c>
      <c r="Z175" s="187"/>
      <c r="AA175" s="192"/>
      <c r="AB175" s="192"/>
      <c r="AC175" s="195"/>
      <c r="AD175" s="2"/>
      <c r="AE175" s="25"/>
      <c r="AF175" s="25"/>
      <c r="AG175" s="41" t="s">
        <v>19</v>
      </c>
      <c r="AH175" s="63">
        <f>IF(ISBLANK(S175),"",VLOOKUP(S175,'[1]plan gier'!$X:$AN,12,FALSE))</f>
        <v>0</v>
      </c>
      <c r="AI175" s="64">
        <f>IF(ISBLANK(S175),"",VLOOKUP(S175,'[1]plan gier'!$X:$AN,13,FALSE))</f>
        <v>21</v>
      </c>
      <c r="AJ175" s="64">
        <f>IF(ISBLANK(S175),"",VLOOKUP(S175,'[1]plan gier'!$X:$AN,14,FALSE))</f>
        <v>0</v>
      </c>
      <c r="AK175" s="64">
        <f>IF(ISBLANK(S175),"",VLOOKUP(S175,'[1]plan gier'!$X:$AN,15,FALSE))</f>
        <v>21</v>
      </c>
      <c r="AL175" s="64">
        <f>IF(ISBLANK(S175),"",VLOOKUP(S175,'[1]plan gier'!$X:$AN,16,FALSE))</f>
        <v>0</v>
      </c>
      <c r="AM175" s="64">
        <f>IF(ISBLANK(S175),"",VLOOKUP(S175,'[1]plan gier'!$X:$AN,17,FALSE))</f>
        <v>0</v>
      </c>
      <c r="AN175" s="107">
        <f t="shared" si="17"/>
        <v>0</v>
      </c>
      <c r="AO175" s="64">
        <f t="shared" si="17"/>
        <v>21</v>
      </c>
      <c r="AP175" s="108">
        <f t="shared" si="17"/>
        <v>0</v>
      </c>
      <c r="AQ175" s="64">
        <f t="shared" si="17"/>
        <v>21</v>
      </c>
      <c r="AR175" s="108">
        <f t="shared" si="17"/>
        <v>0</v>
      </c>
      <c r="AS175" s="64">
        <f t="shared" si="17"/>
        <v>0</v>
      </c>
      <c r="AT175" s="102">
        <f>SUM(AN175:AS175)</f>
        <v>42</v>
      </c>
      <c r="AU175" s="103">
        <v>2</v>
      </c>
      <c r="AV175" s="63">
        <f>IF(AH176&lt;AI176,1,0)+IF(AJ176&lt;AK176,1,0)+IF(AL176&lt;AM176,1,0)</f>
        <v>0</v>
      </c>
      <c r="AW175" s="64">
        <f>AX174</f>
        <v>2</v>
      </c>
      <c r="AX175" s="109"/>
      <c r="AY175" s="110"/>
      <c r="AZ175" s="64">
        <f>IF(AH175&gt;AI175,1,0)+IF(AJ175&gt;AK175,1,0)+IF(AL175&gt;AM175,1,0)</f>
        <v>0</v>
      </c>
      <c r="BA175" s="65">
        <f>AX176</f>
        <v>2</v>
      </c>
      <c r="BD175" s="63">
        <f>AN175+AP175+AR175+AO176+AQ176+AS176</f>
        <v>0</v>
      </c>
      <c r="BE175" s="65">
        <f>AO175+AQ175+AS175+AN176+AP176+AR176</f>
        <v>84</v>
      </c>
      <c r="BF175" s="63">
        <f>AV175+AZ175</f>
        <v>0</v>
      </c>
      <c r="BG175" s="65">
        <f>AW175+BA175</f>
        <v>4</v>
      </c>
      <c r="BH175" s="63">
        <f>IF(AV175&gt;AW175,1,0)+IF(AZ175&gt;BA175,1,0)</f>
        <v>0</v>
      </c>
      <c r="BI175" s="69">
        <f>IF(AW175&gt;AV175,1,0)+IF(BA175&gt;AZ175,1,0)</f>
        <v>2</v>
      </c>
      <c r="BJ175" s="70">
        <f>IF(BH175+BI175=0,"",IF(BK175=MAX(BK174:BK176),1,IF(BK175=MIN(BK174:BK176),3,2)))</f>
        <v>3</v>
      </c>
      <c r="BK175" s="13">
        <f>IF(BH175+BI175&lt;&gt;0,BH175-BI175+(BF175-BG175)/100+(BD175-BE175)/10000,-2)</f>
        <v>-2.0484</v>
      </c>
    </row>
    <row r="176" spans="1:63" ht="11.25" customHeight="1" thickBot="1">
      <c r="A176" s="12">
        <f>S176</f>
        <v>86</v>
      </c>
      <c r="B176" s="2" t="str">
        <f>IF(N172="","",N172)</f>
        <v>K5204</v>
      </c>
      <c r="C176" s="2">
        <f>IF(N173="","",N173)</f>
      </c>
      <c r="D176" s="2" t="str">
        <f>IF(N175="","",N175)</f>
        <v>C5783</v>
      </c>
      <c r="E176" s="2">
        <f>IF(N176="","",N176)</f>
      </c>
      <c r="I176" s="2" t="str">
        <f>"3"&amp;O170&amp;N171</f>
        <v>32Singiel chłopców</v>
      </c>
      <c r="J176" s="30" t="str">
        <f>IF(AC177="","",IF(AC171=3,N172,IF(AC174=3,N175,IF(AC177=3,N178,""))))</f>
        <v>C5783</v>
      </c>
      <c r="K176" s="30">
        <f>IF(AC177="","",IF(AC171=3,N173,IF(AC174=3,N176,IF(AC177=3,N179,""))))</f>
        <v>0</v>
      </c>
      <c r="M176" s="38" t="str">
        <f>N171</f>
        <v>Singiel chłopców</v>
      </c>
      <c r="N176" s="34"/>
      <c r="O176" s="33"/>
      <c r="P176" s="33"/>
      <c r="Q176" s="40">
        <f>IF(AT176&gt;0,"",IF(A176=0,"",IF(VLOOKUP(A176,'[1]plan gier'!A:S,19,FALSE)="","",VLOOKUP(A176,'[1]plan gier'!A:S,19,FALSE))))</f>
      </c>
      <c r="R176" s="111" t="s">
        <v>22</v>
      </c>
      <c r="S176" s="89">
        <v>86</v>
      </c>
      <c r="T176" s="203"/>
      <c r="U176" s="206">
        <f>IF(N176&lt;&gt;"",CONCATENATE(VLOOKUP(N176,'[1]zawodnicy'!$A:$E,1,FALSE)," ",VLOOKUP(N176,'[1]zawodnicy'!$A:$E,2,FALSE)," ",VLOOKUP(N176,'[1]zawodnicy'!$A:$E,3,FALSE)," - ",VLOOKUP(N176,'[1]zawodnicy'!$A:$E,4,FALSE)),"")</f>
      </c>
      <c r="V176" s="207"/>
      <c r="W176" s="71">
        <f>IF(SUM(AR176:AS176)=0,"",AS176&amp;":"&amp;AR176)</f>
      </c>
      <c r="X176" s="86"/>
      <c r="Y176" s="72">
        <f>IF(SUM(AR175:AS175)=0,"",AR175&amp;":"&amp;AS175)</f>
      </c>
      <c r="Z176" s="203"/>
      <c r="AA176" s="204"/>
      <c r="AB176" s="204"/>
      <c r="AC176" s="205"/>
      <c r="AD176" s="2"/>
      <c r="AE176" s="25"/>
      <c r="AF176" s="25"/>
      <c r="AG176" s="111" t="s">
        <v>22</v>
      </c>
      <c r="AH176" s="82">
        <f>IF(ISBLANK(S176),"",VLOOKUP(S176,'[1]plan gier'!$X:$AN,12,FALSE))</f>
        <v>21</v>
      </c>
      <c r="AI176" s="79">
        <f>IF(ISBLANK(S176),"",VLOOKUP(S176,'[1]plan gier'!$X:$AN,13,FALSE))</f>
        <v>0</v>
      </c>
      <c r="AJ176" s="79">
        <f>IF(ISBLANK(S176),"",VLOOKUP(S176,'[1]plan gier'!$X:$AN,14,FALSE))</f>
        <v>21</v>
      </c>
      <c r="AK176" s="79">
        <f>IF(ISBLANK(S176),"",VLOOKUP(S176,'[1]plan gier'!$X:$AN,15,FALSE))</f>
        <v>0</v>
      </c>
      <c r="AL176" s="79">
        <f>IF(ISBLANK(S176),"",VLOOKUP(S176,'[1]plan gier'!$X:$AN,16,FALSE))</f>
        <v>0</v>
      </c>
      <c r="AM176" s="79">
        <f>IF(ISBLANK(S176),"",VLOOKUP(S176,'[1]plan gier'!$X:$AN,17,FALSE))</f>
        <v>0</v>
      </c>
      <c r="AN176" s="112">
        <f t="shared" si="17"/>
        <v>21</v>
      </c>
      <c r="AO176" s="79">
        <f t="shared" si="17"/>
        <v>0</v>
      </c>
      <c r="AP176" s="113">
        <f t="shared" si="17"/>
        <v>21</v>
      </c>
      <c r="AQ176" s="79">
        <f t="shared" si="17"/>
        <v>0</v>
      </c>
      <c r="AR176" s="113">
        <f t="shared" si="17"/>
        <v>0</v>
      </c>
      <c r="AS176" s="79">
        <f t="shared" si="17"/>
        <v>0</v>
      </c>
      <c r="AT176" s="102">
        <f>SUM(AN176:AS176)</f>
        <v>42</v>
      </c>
      <c r="AU176" s="103">
        <v>3</v>
      </c>
      <c r="AV176" s="82">
        <f>IF(AH174&lt;AI174,1,0)+IF(AJ174&lt;AK174,1,0)+IF(AL174&lt;AM174,1,0)</f>
        <v>0</v>
      </c>
      <c r="AW176" s="79">
        <f>AZ174</f>
        <v>2</v>
      </c>
      <c r="AX176" s="79">
        <f>IF(AH175&lt;AI175,1,0)+IF(AJ175&lt;AK175,1,0)+IF(AL175&lt;AM175,1,0)</f>
        <v>2</v>
      </c>
      <c r="AY176" s="79">
        <f>AZ175</f>
        <v>0</v>
      </c>
      <c r="AZ176" s="114"/>
      <c r="BA176" s="115"/>
      <c r="BD176" s="82">
        <f>AO174+AQ174+AS174+AO175+AQ175+AS175</f>
        <v>75</v>
      </c>
      <c r="BE176" s="84">
        <f>AN174+AP174+AR174+AN175+AP175+AR175</f>
        <v>42</v>
      </c>
      <c r="BF176" s="82">
        <f>AV176+AX176</f>
        <v>2</v>
      </c>
      <c r="BG176" s="84">
        <f>AW176+AY176</f>
        <v>2</v>
      </c>
      <c r="BH176" s="82">
        <f>IF(AV176&gt;AW176,1,0)+IF(AX176&gt;AY176,1,0)</f>
        <v>1</v>
      </c>
      <c r="BI176" s="83">
        <f>IF(AW176&gt;AV176,1,0)+IF(AY176&gt;AX176,1,0)</f>
        <v>1</v>
      </c>
      <c r="BJ176" s="85">
        <f>IF(BH176+BI176=0,"",IF(BK176=MAX(BK174:BK176),1,IF(BK176=MIN(BK174:BK176),3,2)))</f>
        <v>2</v>
      </c>
      <c r="BK176" s="13">
        <f>IF(BH176+BI176&lt;&gt;0,BH176-BI176+(BF176-BG176)/100+(BD176-BE176)/10000,-2)</f>
        <v>0.0033</v>
      </c>
    </row>
    <row r="177" spans="1:59" ht="11.25" customHeight="1">
      <c r="A177" s="2"/>
      <c r="J177" s="33"/>
      <c r="K177" s="33"/>
      <c r="L177" s="33"/>
      <c r="O177" s="33"/>
      <c r="P177" s="33"/>
      <c r="Q177" s="2"/>
      <c r="R177" s="2"/>
      <c r="S177" s="2"/>
      <c r="T177" s="186">
        <v>3</v>
      </c>
      <c r="U177" s="189">
        <f>IF(AND(N178&lt;&gt;"",N179&lt;&gt;""),CONCATENATE(VLOOKUP(N178,'[1]zawodnicy'!$A:$E,1,FALSE)," ",VLOOKUP(N178,'[1]zawodnicy'!$A:$E,2,FALSE)," ",VLOOKUP(N178,'[1]zawodnicy'!$A:$E,3,FALSE)," - ",VLOOKUP(N178,'[1]zawodnicy'!$A:$E,4,FALSE)),"")</f>
      </c>
      <c r="V177" s="190"/>
      <c r="W177" s="43" t="str">
        <f>IF(SUM(AN174:AO174)=0,"",AO174&amp;":"&amp;AN174)</f>
        <v>16:21</v>
      </c>
      <c r="X177" s="45" t="str">
        <f>IF(SUM(AN175:AO175)=0,"",AO175&amp;":"&amp;AN175)</f>
        <v>21:0</v>
      </c>
      <c r="Y177" s="116"/>
      <c r="Z177" s="186" t="str">
        <f>IF(SUM(AV176:AY176)=0,"",BD176&amp;":"&amp;BE176)</f>
        <v>75:42</v>
      </c>
      <c r="AA177" s="191" t="str">
        <f>IF(SUM(AV176:AY176)=0,"",BF176&amp;":"&amp;BG176)</f>
        <v>2:2</v>
      </c>
      <c r="AB177" s="191" t="str">
        <f>IF(SUM(AV176:AY176)=0,"",BH176&amp;":"&amp;BI176)</f>
        <v>1:1</v>
      </c>
      <c r="AC177" s="194">
        <f>IF(SUM(BH174:BH176)&gt;0,BJ176,"")</f>
        <v>2</v>
      </c>
      <c r="AD177" s="2"/>
      <c r="AE177" s="25"/>
      <c r="AF177" s="25"/>
      <c r="BD177" s="12">
        <f>SUM(BD174:BD176)</f>
        <v>159</v>
      </c>
      <c r="BE177" s="12">
        <f>SUM(BE174:BE176)</f>
        <v>159</v>
      </c>
      <c r="BF177" s="12">
        <f>SUM(BF174:BF176)</f>
        <v>6</v>
      </c>
      <c r="BG177" s="12">
        <f>SUM(BG174:BG176)</f>
        <v>6</v>
      </c>
    </row>
    <row r="178" spans="1:63" ht="11.25" customHeight="1">
      <c r="A178" s="12"/>
      <c r="J178" s="12"/>
      <c r="K178" s="12"/>
      <c r="L178" s="12"/>
      <c r="N178" s="31" t="s">
        <v>59</v>
      </c>
      <c r="O178" s="32">
        <f>IF(O170&gt;0,(O170&amp;3)*1,"")</f>
        <v>23</v>
      </c>
      <c r="Q178" s="88"/>
      <c r="R178" s="88"/>
      <c r="S178" s="89"/>
      <c r="T178" s="187"/>
      <c r="U178" s="197" t="str">
        <f>IF(AND(N178&lt;&gt;"",N179=""),CONCATENATE(VLOOKUP(N178,'[1]zawodnicy'!$A:$E,1,FALSE)," ",VLOOKUP(N178,'[1]zawodnicy'!$A:$E,2,FALSE)," ",VLOOKUP(N178,'[1]zawodnicy'!$A:$E,3,FALSE)," - ",VLOOKUP(N178,'[1]zawodnicy'!$A:$E,4,FALSE)),"")</f>
        <v>C5791 Kasper CURZYTEK - UKS Sokół Ropczyce</v>
      </c>
      <c r="V178" s="198"/>
      <c r="W178" s="60" t="str">
        <f>IF(SUM(AP174:AQ174)=0,"",AQ174&amp;":"&amp;AP174)</f>
        <v>17:21</v>
      </c>
      <c r="X178" s="28" t="str">
        <f>IF(SUM(AP175:AQ175)=0,"",AQ175&amp;":"&amp;AP175)</f>
        <v>21:0</v>
      </c>
      <c r="Y178" s="117"/>
      <c r="Z178" s="187"/>
      <c r="AA178" s="192"/>
      <c r="AB178" s="192"/>
      <c r="AC178" s="195"/>
      <c r="AD178" s="2"/>
      <c r="AE178" s="25"/>
      <c r="AF178" s="25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1.25" customHeight="1" thickBot="1">
      <c r="A179" s="2"/>
      <c r="J179" s="33"/>
      <c r="K179" s="33"/>
      <c r="L179" s="33"/>
      <c r="N179" s="34"/>
      <c r="O179" s="33"/>
      <c r="P179" s="33"/>
      <c r="Q179" s="2"/>
      <c r="R179" s="2"/>
      <c r="S179" s="2"/>
      <c r="T179" s="188"/>
      <c r="U179" s="199">
        <f>IF(N179&lt;&gt;"",CONCATENATE(VLOOKUP(N179,'[1]zawodnicy'!$A:$E,1,FALSE)," ",VLOOKUP(N179,'[1]zawodnicy'!$A:$E,2,FALSE)," ",VLOOKUP(N179,'[1]zawodnicy'!$A:$E,3,FALSE)," - ",VLOOKUP(N179,'[1]zawodnicy'!$A:$E,4,FALSE)),"")</f>
      </c>
      <c r="V179" s="200"/>
      <c r="W179" s="91">
        <f>IF(SUM(AR174:AS174)=0,"",AS174&amp;":"&amp;AR174)</f>
      </c>
      <c r="X179" s="92">
        <f>IF(SUM(AR175:AS175)=0,"",AS175&amp;":"&amp;AR175)</f>
      </c>
      <c r="Y179" s="93"/>
      <c r="Z179" s="188"/>
      <c r="AA179" s="193"/>
      <c r="AB179" s="193"/>
      <c r="AC179" s="196"/>
      <c r="AD179" s="30"/>
      <c r="AE179" s="25"/>
      <c r="AF179" s="25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ht="11.25" customHeight="1" thickBot="1"/>
    <row r="181" spans="14:32" ht="11.25" customHeight="1" thickBot="1">
      <c r="N181" s="8"/>
      <c r="O181" s="15">
        <v>3</v>
      </c>
      <c r="Q181" s="214" t="str">
        <f>"Grupa "&amp;O181&amp;"."</f>
        <v>Grupa 3.</v>
      </c>
      <c r="R181" s="214"/>
      <c r="S181" s="215"/>
      <c r="T181" s="17" t="s">
        <v>1</v>
      </c>
      <c r="U181" s="216" t="s">
        <v>2</v>
      </c>
      <c r="V181" s="217"/>
      <c r="W181" s="17">
        <v>1</v>
      </c>
      <c r="X181" s="19">
        <v>2</v>
      </c>
      <c r="Y181" s="94">
        <v>3</v>
      </c>
      <c r="Z181" s="95" t="s">
        <v>3</v>
      </c>
      <c r="AA181" s="23" t="s">
        <v>4</v>
      </c>
      <c r="AB181" s="23" t="s">
        <v>5</v>
      </c>
      <c r="AC181" s="96" t="s">
        <v>6</v>
      </c>
      <c r="AD181" s="2"/>
      <c r="AE181" s="25"/>
      <c r="AF181" s="25"/>
    </row>
    <row r="182" spans="10:45" ht="11.25" customHeight="1">
      <c r="J182" s="33"/>
      <c r="K182" s="33"/>
      <c r="L182" s="33"/>
      <c r="N182" s="26" t="s">
        <v>53</v>
      </c>
      <c r="Q182" s="218" t="s">
        <v>9</v>
      </c>
      <c r="R182" s="218"/>
      <c r="S182" s="219" t="s">
        <v>10</v>
      </c>
      <c r="T182" s="210">
        <v>1</v>
      </c>
      <c r="U182" s="220">
        <f>IF(AND(N183&lt;&gt;"",N184&lt;&gt;""),CONCATENATE(VLOOKUP(N183,'[1]zawodnicy'!$A:$E,1,FALSE)," ",VLOOKUP(N183,'[1]zawodnicy'!$A:$E,2,FALSE)," ",VLOOKUP(N183,'[1]zawodnicy'!$A:$E,3,FALSE)," - ",VLOOKUP(N183,'[1]zawodnicy'!$A:$E,4,FALSE)),"")</f>
      </c>
      <c r="V182" s="221"/>
      <c r="W182" s="97"/>
      <c r="X182" s="98" t="str">
        <f>IF(SUM(AN187:AO187)=0,"",AN187&amp;":"&amp;AO187)</f>
        <v>21:3</v>
      </c>
      <c r="Y182" s="99" t="str">
        <f>IF(SUM(AN185:AO185)=0,"",AN185&amp;":"&amp;AO185)</f>
        <v>21:5</v>
      </c>
      <c r="Z182" s="210" t="str">
        <f>IF(SUM(AX185:BA185)=0,"",BD185&amp;":"&amp;BE185)</f>
        <v>84:18</v>
      </c>
      <c r="AA182" s="211" t="str">
        <f>IF(SUM(AX185:BA185)=0,"",BF185&amp;":"&amp;BG185)</f>
        <v>4:0</v>
      </c>
      <c r="AB182" s="211" t="str">
        <f>IF(SUM(AX185:BA185)=0,"",BH185&amp;":"&amp;BI185)</f>
        <v>2:0</v>
      </c>
      <c r="AC182" s="212">
        <f>IF(SUM(BH185:BH187)&gt;0,BJ185,"")</f>
        <v>1</v>
      </c>
      <c r="AD182" s="2"/>
      <c r="AE182" s="25"/>
      <c r="AF182" s="25"/>
      <c r="AG182" s="39"/>
      <c r="AH182" s="213" t="s">
        <v>7</v>
      </c>
      <c r="AI182" s="213"/>
      <c r="AJ182" s="213"/>
      <c r="AK182" s="213"/>
      <c r="AL182" s="213"/>
      <c r="AM182" s="213"/>
      <c r="AN182" s="213" t="s">
        <v>8</v>
      </c>
      <c r="AO182" s="213"/>
      <c r="AP182" s="213"/>
      <c r="AQ182" s="213"/>
      <c r="AR182" s="213"/>
      <c r="AS182" s="213"/>
    </row>
    <row r="183" spans="9:59" ht="11.25" customHeight="1" thickBot="1">
      <c r="I183" s="2" t="str">
        <f>"1"&amp;O181&amp;N182</f>
        <v>13Singiel chłopców</v>
      </c>
      <c r="J183" s="30" t="str">
        <f>IF(AC182="","",IF(AC182=1,N183,IF(AC185=1,N186,IF(AC188=1,N189,""))))</f>
        <v>P4530</v>
      </c>
      <c r="K183" s="30">
        <f>IF(AC182="","",IF(AC182=1,N184,IF(AC185=1,N187,IF(AC188=1,N190,""))))</f>
        <v>0</v>
      </c>
      <c r="L183" s="30"/>
      <c r="N183" s="31" t="s">
        <v>60</v>
      </c>
      <c r="O183" s="32">
        <f>IF(O181&gt;0,(O181&amp;1)*1,"")</f>
        <v>31</v>
      </c>
      <c r="Q183" s="218"/>
      <c r="R183" s="218"/>
      <c r="S183" s="219"/>
      <c r="T183" s="187"/>
      <c r="U183" s="197" t="str">
        <f>IF(AND(N183&lt;&gt;"",N184=""),CONCATENATE(VLOOKUP(N183,'[1]zawodnicy'!$A:$E,1,FALSE)," ",VLOOKUP(N183,'[1]zawodnicy'!$A:$E,2,FALSE)," ",VLOOKUP(N183,'[1]zawodnicy'!$A:$E,3,FALSE)," - ",VLOOKUP(N183,'[1]zawodnicy'!$A:$E,4,FALSE)),"")</f>
        <v>P4530 Krzysztof PŁOCH - UKS Start Widełka</v>
      </c>
      <c r="V183" s="198"/>
      <c r="W183" s="27"/>
      <c r="X183" s="28" t="str">
        <f>IF(SUM(AP187:AQ187)=0,"",AP187&amp;":"&amp;AQ187)</f>
        <v>21:4</v>
      </c>
      <c r="Y183" s="62" t="str">
        <f>IF(SUM(AP185:AQ185)=0,"",AP185&amp;":"&amp;AQ185)</f>
        <v>21:6</v>
      </c>
      <c r="Z183" s="187"/>
      <c r="AA183" s="192"/>
      <c r="AB183" s="192"/>
      <c r="AC183" s="195"/>
      <c r="AD183" s="2"/>
      <c r="AE183" s="25"/>
      <c r="AF183" s="25"/>
      <c r="AG183" s="39"/>
      <c r="BD183" s="12">
        <f>SUM(BD185:BD187)</f>
        <v>209</v>
      </c>
      <c r="BE183" s="12">
        <f>SUM(BE185:BE187)</f>
        <v>209</v>
      </c>
      <c r="BF183" s="12">
        <f>SUM(BF185:BF187)</f>
        <v>7</v>
      </c>
      <c r="BG183" s="12">
        <f>SUM(BG185:BG187)</f>
        <v>7</v>
      </c>
    </row>
    <row r="184" spans="10:63" ht="11.25" customHeight="1" thickBot="1">
      <c r="J184" s="30"/>
      <c r="K184" s="33"/>
      <c r="L184" s="33"/>
      <c r="N184" s="34"/>
      <c r="O184" s="33"/>
      <c r="P184" s="33"/>
      <c r="Q184" s="218"/>
      <c r="R184" s="218"/>
      <c r="S184" s="219"/>
      <c r="T184" s="203"/>
      <c r="U184" s="206">
        <f>IF(N184&lt;&gt;"",CONCATENATE(VLOOKUP(N184,'[1]zawodnicy'!$A:$E,1,FALSE)," ",VLOOKUP(N184,'[1]zawodnicy'!$A:$E,2,FALSE)," ",VLOOKUP(N184,'[1]zawodnicy'!$A:$E,3,FALSE)," - ",VLOOKUP(N184,'[1]zawodnicy'!$A:$E,4,FALSE)),"")</f>
      </c>
      <c r="V184" s="207"/>
      <c r="W184" s="27"/>
      <c r="X184" s="35">
        <f>IF(SUM(AR187:AS187)=0,"",AR187&amp;":"&amp;AS187)</f>
      </c>
      <c r="Y184" s="72">
        <f>IF(SUM(AR185:AS185)=0,"",AR185&amp;":"&amp;AS185)</f>
      </c>
      <c r="Z184" s="203"/>
      <c r="AA184" s="204"/>
      <c r="AB184" s="204"/>
      <c r="AC184" s="205"/>
      <c r="AD184" s="2"/>
      <c r="AE184" s="25"/>
      <c r="AF184" s="25"/>
      <c r="AG184" s="39"/>
      <c r="AH184" s="201" t="s">
        <v>12</v>
      </c>
      <c r="AI184" s="209"/>
      <c r="AJ184" s="208" t="s">
        <v>13</v>
      </c>
      <c r="AK184" s="209"/>
      <c r="AL184" s="208" t="s">
        <v>14</v>
      </c>
      <c r="AM184" s="202"/>
      <c r="AN184" s="201" t="s">
        <v>12</v>
      </c>
      <c r="AO184" s="209"/>
      <c r="AP184" s="208" t="s">
        <v>13</v>
      </c>
      <c r="AQ184" s="209"/>
      <c r="AR184" s="208" t="s">
        <v>14</v>
      </c>
      <c r="AS184" s="209"/>
      <c r="AT184" s="25"/>
      <c r="AU184" s="25"/>
      <c r="AV184" s="201">
        <v>1</v>
      </c>
      <c r="AW184" s="209"/>
      <c r="AX184" s="208">
        <v>2</v>
      </c>
      <c r="AY184" s="209"/>
      <c r="AZ184" s="208">
        <v>3</v>
      </c>
      <c r="BA184" s="202"/>
      <c r="BD184" s="201" t="s">
        <v>3</v>
      </c>
      <c r="BE184" s="202"/>
      <c r="BF184" s="201" t="s">
        <v>4</v>
      </c>
      <c r="BG184" s="202"/>
      <c r="BH184" s="201" t="s">
        <v>5</v>
      </c>
      <c r="BI184" s="202"/>
      <c r="BJ184" s="37" t="s">
        <v>6</v>
      </c>
      <c r="BK184" s="13">
        <f>SUM(BK185:BK187)</f>
        <v>4.978656376053436E-16</v>
      </c>
    </row>
    <row r="185" spans="1:63" ht="11.25" customHeight="1">
      <c r="A185" s="12">
        <f>S185</f>
        <v>47</v>
      </c>
      <c r="B185" s="2" t="str">
        <f>IF(N183="","",N183)</f>
        <v>P4530</v>
      </c>
      <c r="C185" s="2">
        <f>IF(N184="","",N184)</f>
      </c>
      <c r="D185" s="2" t="str">
        <f>IF(N189="","",N189)</f>
        <v>S5697</v>
      </c>
      <c r="E185" s="2">
        <f>IF(N190="","",N190)</f>
      </c>
      <c r="I185" s="2" t="str">
        <f>"2"&amp;O181&amp;N182</f>
        <v>23Singiel chłopców</v>
      </c>
      <c r="J185" s="30" t="str">
        <f>IF(AC185="","",IF(AC182=2,N183,IF(AC185=2,N186,IF(AC188=2,N189,""))))</f>
        <v>S5697</v>
      </c>
      <c r="K185" s="30">
        <f>IF(AC185="","",IF(AC182=2,N184,IF(AC185=2,N187,IF(AC188=2,N190,""))))</f>
        <v>0</v>
      </c>
      <c r="M185" s="38" t="str">
        <f>N182</f>
        <v>Singiel chłopców</v>
      </c>
      <c r="O185" s="33"/>
      <c r="P185" s="33"/>
      <c r="Q185" s="40">
        <f>IF(AT185&gt;0,"",IF(A185=0,"",IF(VLOOKUP(A185,'[1]plan gier'!A:S,19,FALSE)="","",VLOOKUP(A185,'[1]plan gier'!A:S,19,FALSE))))</f>
      </c>
      <c r="R185" s="41" t="s">
        <v>15</v>
      </c>
      <c r="S185" s="89">
        <v>47</v>
      </c>
      <c r="T185" s="186">
        <v>2</v>
      </c>
      <c r="U185" s="189">
        <f>IF(AND(N186&lt;&gt;"",N187&lt;&gt;""),CONCATENATE(VLOOKUP(N186,'[1]zawodnicy'!$A:$E,1,FALSE)," ",VLOOKUP(N186,'[1]zawodnicy'!$A:$E,2,FALSE)," ",VLOOKUP(N186,'[1]zawodnicy'!$A:$E,3,FALSE)," - ",VLOOKUP(N186,'[1]zawodnicy'!$A:$E,4,FALSE)),"")</f>
      </c>
      <c r="V185" s="190"/>
      <c r="W185" s="43" t="str">
        <f>IF(SUM(AN187:AO187)=0,"",AO187&amp;":"&amp;AN187)</f>
        <v>3:21</v>
      </c>
      <c r="X185" s="76"/>
      <c r="Y185" s="46" t="str">
        <f>IF(SUM(AN186:AO186)=0,"",AN186&amp;":"&amp;AO186)</f>
        <v>21:19</v>
      </c>
      <c r="Z185" s="186" t="str">
        <f>IF(SUM(AV186:AW186,AZ186:BA186)=0,"",BD186&amp;":"&amp;BE186)</f>
        <v>53:103</v>
      </c>
      <c r="AA185" s="191" t="str">
        <f>IF(SUM(AV186:AW186,AZ186:BA186)=0,"",BF186&amp;":"&amp;BG186)</f>
        <v>1:4</v>
      </c>
      <c r="AB185" s="191" t="str">
        <f>IF(SUM(AV186:AW186,AZ186:BA186)=0,"",BH186&amp;":"&amp;BI186)</f>
        <v>0:2</v>
      </c>
      <c r="AC185" s="194">
        <f>IF(SUM(BH185:BH187)&gt;0,BJ186,"")</f>
        <v>3</v>
      </c>
      <c r="AD185" s="2"/>
      <c r="AE185" s="25"/>
      <c r="AF185" s="25"/>
      <c r="AG185" s="41" t="s">
        <v>15</v>
      </c>
      <c r="AH185" s="49">
        <f>IF(ISBLANK(S185),"",VLOOKUP(S185,'[1]plan gier'!$X:$AN,12,FALSE))</f>
        <v>21</v>
      </c>
      <c r="AI185" s="50">
        <f>IF(ISBLANK(S185),"",VLOOKUP(S185,'[1]plan gier'!$X:$AN,13,FALSE))</f>
        <v>5</v>
      </c>
      <c r="AJ185" s="50">
        <f>IF(ISBLANK(S185),"",VLOOKUP(S185,'[1]plan gier'!$X:$AN,14,FALSE))</f>
        <v>21</v>
      </c>
      <c r="AK185" s="50">
        <f>IF(ISBLANK(S185),"",VLOOKUP(S185,'[1]plan gier'!$X:$AN,15,FALSE))</f>
        <v>6</v>
      </c>
      <c r="AL185" s="50">
        <f>IF(ISBLANK(S185),"",VLOOKUP(S185,'[1]plan gier'!$X:$AN,16,FALSE))</f>
        <v>0</v>
      </c>
      <c r="AM185" s="50">
        <f>IF(ISBLANK(S185),"",VLOOKUP(S185,'[1]plan gier'!$X:$AN,17,FALSE))</f>
        <v>0</v>
      </c>
      <c r="AN185" s="100">
        <f aca="true" t="shared" si="18" ref="AN185:AS187">IF(AH185="",0,AH185)</f>
        <v>21</v>
      </c>
      <c r="AO185" s="48">
        <f t="shared" si="18"/>
        <v>5</v>
      </c>
      <c r="AP185" s="101">
        <f t="shared" si="18"/>
        <v>21</v>
      </c>
      <c r="AQ185" s="48">
        <f t="shared" si="18"/>
        <v>6</v>
      </c>
      <c r="AR185" s="101">
        <f t="shared" si="18"/>
        <v>0</v>
      </c>
      <c r="AS185" s="48">
        <f t="shared" si="18"/>
        <v>0</v>
      </c>
      <c r="AT185" s="102">
        <f>SUM(AN185:AS185)</f>
        <v>53</v>
      </c>
      <c r="AU185" s="103">
        <v>1</v>
      </c>
      <c r="AV185" s="104"/>
      <c r="AW185" s="105"/>
      <c r="AX185" s="50">
        <f>IF(AH187&gt;AI187,1,0)+IF(AJ187&gt;AK187,1,0)+IF(AL187&gt;AM187,1,0)</f>
        <v>2</v>
      </c>
      <c r="AY185" s="50">
        <f>AV186</f>
        <v>0</v>
      </c>
      <c r="AZ185" s="50">
        <f>IF(AH185&gt;AI185,1,0)+IF(AJ185&gt;AK185,1,0)+IF(AL185&gt;AM185,1,0)</f>
        <v>2</v>
      </c>
      <c r="BA185" s="51">
        <f>AV187</f>
        <v>0</v>
      </c>
      <c r="BD185" s="49">
        <f>AN185+AP185+AR185+AN187+AP187+AR187</f>
        <v>84</v>
      </c>
      <c r="BE185" s="51">
        <f>AO185+AQ185+AS185+AO187+AQ187+AS187</f>
        <v>18</v>
      </c>
      <c r="BF185" s="49">
        <f>AX185+AZ185</f>
        <v>4</v>
      </c>
      <c r="BG185" s="51">
        <f>AY185+BA185</f>
        <v>0</v>
      </c>
      <c r="BH185" s="49">
        <f>IF(AX185&gt;AY185,1,0)+IF(AZ185&gt;BA185,1,0)</f>
        <v>2</v>
      </c>
      <c r="BI185" s="55">
        <f>IF(AY185&gt;AX185,1,0)+IF(BA185&gt;AZ185,1,0)</f>
        <v>0</v>
      </c>
      <c r="BJ185" s="106">
        <f>IF(BH185+BI185=0,"",IF(BK185=MAX(BK185:BK187),1,IF(BK185=MIN(BK185:BK187),3,2)))</f>
        <v>1</v>
      </c>
      <c r="BK185" s="13">
        <f>IF(BH185+BI185&lt;&gt;0,BH185-BI185+(BF185-BG185)/100+(BD185-BE185)/10000,-2)</f>
        <v>2.0466</v>
      </c>
    </row>
    <row r="186" spans="1:63" ht="11.25" customHeight="1">
      <c r="A186" s="12">
        <f>S186</f>
        <v>67</v>
      </c>
      <c r="B186" s="2" t="str">
        <f>IF(N186="","",N186)</f>
        <v>K5232</v>
      </c>
      <c r="C186" s="2">
        <f>IF(N187="","",N187)</f>
      </c>
      <c r="D186" s="2" t="str">
        <f>IF(N189="","",N189)</f>
        <v>S5697</v>
      </c>
      <c r="E186" s="2">
        <f>IF(N190="","",N190)</f>
      </c>
      <c r="J186" s="30"/>
      <c r="K186" s="12"/>
      <c r="M186" s="38" t="str">
        <f>N182</f>
        <v>Singiel chłopców</v>
      </c>
      <c r="N186" s="31" t="s">
        <v>61</v>
      </c>
      <c r="O186" s="32">
        <f>IF(O181&gt;0,(O181&amp;2)*1,"")</f>
        <v>32</v>
      </c>
      <c r="Q186" s="40">
        <f>IF(AT186&gt;0,"",IF(A186=0,"",IF(VLOOKUP(A186,'[1]plan gier'!A:S,19,FALSE)="","",VLOOKUP(A186,'[1]plan gier'!A:S,19,FALSE))))</f>
      </c>
      <c r="R186" s="41" t="s">
        <v>19</v>
      </c>
      <c r="S186" s="89">
        <v>67</v>
      </c>
      <c r="T186" s="187"/>
      <c r="U186" s="197" t="str">
        <f>IF(AND(N186&lt;&gt;"",N187=""),CONCATENATE(VLOOKUP(N186,'[1]zawodnicy'!$A:$E,1,FALSE)," ",VLOOKUP(N186,'[1]zawodnicy'!$A:$E,2,FALSE)," ",VLOOKUP(N186,'[1]zawodnicy'!$A:$E,3,FALSE)," - ",VLOOKUP(N186,'[1]zawodnicy'!$A:$E,4,FALSE)),"")</f>
        <v>K5232 Paweł KIELAR - UKS Orbitek Straszęcin</v>
      </c>
      <c r="V186" s="198"/>
      <c r="W186" s="60" t="str">
        <f>IF(SUM(AP187:AQ187)=0,"",AQ187&amp;":"&amp;AP187)</f>
        <v>4:21</v>
      </c>
      <c r="X186" s="86"/>
      <c r="Y186" s="62" t="str">
        <f>IF(SUM(AP186:AQ186)=0,"",AP186&amp;":"&amp;AQ186)</f>
        <v>8:21</v>
      </c>
      <c r="Z186" s="187"/>
      <c r="AA186" s="192"/>
      <c r="AB186" s="192"/>
      <c r="AC186" s="195"/>
      <c r="AD186" s="2"/>
      <c r="AE186" s="25"/>
      <c r="AF186" s="25"/>
      <c r="AG186" s="41" t="s">
        <v>19</v>
      </c>
      <c r="AH186" s="63">
        <f>IF(ISBLANK(S186),"",VLOOKUP(S186,'[1]plan gier'!$X:$AN,12,FALSE))</f>
        <v>21</v>
      </c>
      <c r="AI186" s="64">
        <f>IF(ISBLANK(S186),"",VLOOKUP(S186,'[1]plan gier'!$X:$AN,13,FALSE))</f>
        <v>19</v>
      </c>
      <c r="AJ186" s="64">
        <f>IF(ISBLANK(S186),"",VLOOKUP(S186,'[1]plan gier'!$X:$AN,14,FALSE))</f>
        <v>8</v>
      </c>
      <c r="AK186" s="64">
        <f>IF(ISBLANK(S186),"",VLOOKUP(S186,'[1]plan gier'!$X:$AN,15,FALSE))</f>
        <v>21</v>
      </c>
      <c r="AL186" s="64">
        <f>IF(ISBLANK(S186),"",VLOOKUP(S186,'[1]plan gier'!$X:$AN,16,FALSE))</f>
        <v>17</v>
      </c>
      <c r="AM186" s="64">
        <f>IF(ISBLANK(S186),"",VLOOKUP(S186,'[1]plan gier'!$X:$AN,17,FALSE))</f>
        <v>21</v>
      </c>
      <c r="AN186" s="107">
        <f t="shared" si="18"/>
        <v>21</v>
      </c>
      <c r="AO186" s="64">
        <f t="shared" si="18"/>
        <v>19</v>
      </c>
      <c r="AP186" s="108">
        <f t="shared" si="18"/>
        <v>8</v>
      </c>
      <c r="AQ186" s="64">
        <f t="shared" si="18"/>
        <v>21</v>
      </c>
      <c r="AR186" s="108">
        <f t="shared" si="18"/>
        <v>17</v>
      </c>
      <c r="AS186" s="64">
        <f t="shared" si="18"/>
        <v>21</v>
      </c>
      <c r="AT186" s="102">
        <f>SUM(AN186:AS186)</f>
        <v>107</v>
      </c>
      <c r="AU186" s="103">
        <v>2</v>
      </c>
      <c r="AV186" s="63">
        <f>IF(AH187&lt;AI187,1,0)+IF(AJ187&lt;AK187,1,0)+IF(AL187&lt;AM187,1,0)</f>
        <v>0</v>
      </c>
      <c r="AW186" s="64">
        <f>AX185</f>
        <v>2</v>
      </c>
      <c r="AX186" s="109"/>
      <c r="AY186" s="110"/>
      <c r="AZ186" s="64">
        <f>IF(AH186&gt;AI186,1,0)+IF(AJ186&gt;AK186,1,0)+IF(AL186&gt;AM186,1,0)</f>
        <v>1</v>
      </c>
      <c r="BA186" s="65">
        <f>AX187</f>
        <v>2</v>
      </c>
      <c r="BD186" s="63">
        <f>AN186+AP186+AR186+AO187+AQ187+AS187</f>
        <v>53</v>
      </c>
      <c r="BE186" s="65">
        <f>AO186+AQ186+AS186+AN187+AP187+AR187</f>
        <v>103</v>
      </c>
      <c r="BF186" s="63">
        <f>AV186+AZ186</f>
        <v>1</v>
      </c>
      <c r="BG186" s="65">
        <f>AW186+BA186</f>
        <v>4</v>
      </c>
      <c r="BH186" s="63">
        <f>IF(AV186&gt;AW186,1,0)+IF(AZ186&gt;BA186,1,0)</f>
        <v>0</v>
      </c>
      <c r="BI186" s="69">
        <f>IF(AW186&gt;AV186,1,0)+IF(BA186&gt;AZ186,1,0)</f>
        <v>2</v>
      </c>
      <c r="BJ186" s="70">
        <f>IF(BH186+BI186=0,"",IF(BK186=MAX(BK185:BK187),1,IF(BK186=MIN(BK185:BK187),3,2)))</f>
        <v>3</v>
      </c>
      <c r="BK186" s="13">
        <f>IF(BH186+BI186&lt;&gt;0,BH186-BI186+(BF186-BG186)/100+(BD186-BE186)/10000,-2)</f>
        <v>-2.0349999999999997</v>
      </c>
    </row>
    <row r="187" spans="1:63" ht="11.25" customHeight="1" thickBot="1">
      <c r="A187" s="12">
        <f>S187</f>
        <v>87</v>
      </c>
      <c r="B187" s="2" t="str">
        <f>IF(N183="","",N183)</f>
        <v>P4530</v>
      </c>
      <c r="C187" s="2">
        <f>IF(N184="","",N184)</f>
      </c>
      <c r="D187" s="2" t="str">
        <f>IF(N186="","",N186)</f>
        <v>K5232</v>
      </c>
      <c r="E187" s="2">
        <f>IF(N187="","",N187)</f>
      </c>
      <c r="I187" s="2" t="str">
        <f>"3"&amp;O181&amp;N182</f>
        <v>33Singiel chłopców</v>
      </c>
      <c r="J187" s="30" t="str">
        <f>IF(AC188="","",IF(AC182=3,N183,IF(AC185=3,N186,IF(AC188=3,N189,""))))</f>
        <v>K5232</v>
      </c>
      <c r="K187" s="30">
        <f>IF(AC188="","",IF(AC182=3,N184,IF(AC185=3,N187,IF(AC188=3,N190,""))))</f>
        <v>0</v>
      </c>
      <c r="M187" s="38" t="str">
        <f>N182</f>
        <v>Singiel chłopców</v>
      </c>
      <c r="N187" s="34"/>
      <c r="O187" s="33"/>
      <c r="P187" s="33"/>
      <c r="Q187" s="40">
        <f>IF(AT187&gt;0,"",IF(A187=0,"",IF(VLOOKUP(A187,'[1]plan gier'!A:S,19,FALSE)="","",VLOOKUP(A187,'[1]plan gier'!A:S,19,FALSE))))</f>
      </c>
      <c r="R187" s="111" t="s">
        <v>22</v>
      </c>
      <c r="S187" s="89">
        <v>87</v>
      </c>
      <c r="T187" s="203"/>
      <c r="U187" s="206">
        <f>IF(N187&lt;&gt;"",CONCATENATE(VLOOKUP(N187,'[1]zawodnicy'!$A:$E,1,FALSE)," ",VLOOKUP(N187,'[1]zawodnicy'!$A:$E,2,FALSE)," ",VLOOKUP(N187,'[1]zawodnicy'!$A:$E,3,FALSE)," - ",VLOOKUP(N187,'[1]zawodnicy'!$A:$E,4,FALSE)),"")</f>
      </c>
      <c r="V187" s="207"/>
      <c r="W187" s="71">
        <f>IF(SUM(AR187:AS187)=0,"",AS187&amp;":"&amp;AR187)</f>
      </c>
      <c r="X187" s="86"/>
      <c r="Y187" s="72" t="str">
        <f>IF(SUM(AR186:AS186)=0,"",AR186&amp;":"&amp;AS186)</f>
        <v>17:21</v>
      </c>
      <c r="Z187" s="203"/>
      <c r="AA187" s="204"/>
      <c r="AB187" s="204"/>
      <c r="AC187" s="205"/>
      <c r="AD187" s="2"/>
      <c r="AE187" s="25"/>
      <c r="AF187" s="25"/>
      <c r="AG187" s="111" t="s">
        <v>22</v>
      </c>
      <c r="AH187" s="82">
        <f>IF(ISBLANK(S187),"",VLOOKUP(S187,'[1]plan gier'!$X:$AN,12,FALSE))</f>
        <v>21</v>
      </c>
      <c r="AI187" s="79">
        <f>IF(ISBLANK(S187),"",VLOOKUP(S187,'[1]plan gier'!$X:$AN,13,FALSE))</f>
        <v>3</v>
      </c>
      <c r="AJ187" s="79">
        <f>IF(ISBLANK(S187),"",VLOOKUP(S187,'[1]plan gier'!$X:$AN,14,FALSE))</f>
        <v>21</v>
      </c>
      <c r="AK187" s="79">
        <f>IF(ISBLANK(S187),"",VLOOKUP(S187,'[1]plan gier'!$X:$AN,15,FALSE))</f>
        <v>4</v>
      </c>
      <c r="AL187" s="79">
        <f>IF(ISBLANK(S187),"",VLOOKUP(S187,'[1]plan gier'!$X:$AN,16,FALSE))</f>
        <v>0</v>
      </c>
      <c r="AM187" s="79">
        <f>IF(ISBLANK(S187),"",VLOOKUP(S187,'[1]plan gier'!$X:$AN,17,FALSE))</f>
        <v>0</v>
      </c>
      <c r="AN187" s="112">
        <f t="shared" si="18"/>
        <v>21</v>
      </c>
      <c r="AO187" s="79">
        <f t="shared" si="18"/>
        <v>3</v>
      </c>
      <c r="AP187" s="113">
        <f t="shared" si="18"/>
        <v>21</v>
      </c>
      <c r="AQ187" s="79">
        <f t="shared" si="18"/>
        <v>4</v>
      </c>
      <c r="AR187" s="113">
        <f t="shared" si="18"/>
        <v>0</v>
      </c>
      <c r="AS187" s="79">
        <f t="shared" si="18"/>
        <v>0</v>
      </c>
      <c r="AT187" s="102">
        <f>SUM(AN187:AS187)</f>
        <v>49</v>
      </c>
      <c r="AU187" s="103">
        <v>3</v>
      </c>
      <c r="AV187" s="82">
        <f>IF(AH185&lt;AI185,1,0)+IF(AJ185&lt;AK185,1,0)+IF(AL185&lt;AM185,1,0)</f>
        <v>0</v>
      </c>
      <c r="AW187" s="79">
        <f>AZ185</f>
        <v>2</v>
      </c>
      <c r="AX187" s="79">
        <f>IF(AH186&lt;AI186,1,0)+IF(AJ186&lt;AK186,1,0)+IF(AL186&lt;AM186,1,0)</f>
        <v>2</v>
      </c>
      <c r="AY187" s="79">
        <f>AZ186</f>
        <v>1</v>
      </c>
      <c r="AZ187" s="114"/>
      <c r="BA187" s="115"/>
      <c r="BD187" s="82">
        <f>AO185+AQ185+AS185+AO186+AQ186+AS186</f>
        <v>72</v>
      </c>
      <c r="BE187" s="84">
        <f>AN185+AP185+AR185+AN186+AP186+AR186</f>
        <v>88</v>
      </c>
      <c r="BF187" s="82">
        <f>AV187+AX187</f>
        <v>2</v>
      </c>
      <c r="BG187" s="84">
        <f>AW187+AY187</f>
        <v>3</v>
      </c>
      <c r="BH187" s="82">
        <f>IF(AV187&gt;AW187,1,0)+IF(AX187&gt;AY187,1,0)</f>
        <v>1</v>
      </c>
      <c r="BI187" s="83">
        <f>IF(AW187&gt;AV187,1,0)+IF(AY187&gt;AX187,1,0)</f>
        <v>1</v>
      </c>
      <c r="BJ187" s="85">
        <f>IF(BH187+BI187=0,"",IF(BK187=MAX(BK185:BK187),1,IF(BK187=MIN(BK185:BK187),3,2)))</f>
        <v>2</v>
      </c>
      <c r="BK187" s="13">
        <f>IF(BH187+BI187&lt;&gt;0,BH187-BI187+(BF187-BG187)/100+(BD187-BE187)/10000,-2)</f>
        <v>-0.011600000000000001</v>
      </c>
    </row>
    <row r="188" spans="1:59" ht="11.25" customHeight="1">
      <c r="A188" s="2"/>
      <c r="J188" s="33"/>
      <c r="K188" s="33"/>
      <c r="L188" s="33"/>
      <c r="O188" s="33"/>
      <c r="P188" s="33"/>
      <c r="Q188" s="2"/>
      <c r="R188" s="2"/>
      <c r="S188" s="2"/>
      <c r="T188" s="186">
        <v>3</v>
      </c>
      <c r="U188" s="189">
        <f>IF(AND(N189&lt;&gt;"",N190&lt;&gt;""),CONCATENATE(VLOOKUP(N189,'[1]zawodnicy'!$A:$E,1,FALSE)," ",VLOOKUP(N189,'[1]zawodnicy'!$A:$E,2,FALSE)," ",VLOOKUP(N189,'[1]zawodnicy'!$A:$E,3,FALSE)," - ",VLOOKUP(N189,'[1]zawodnicy'!$A:$E,4,FALSE)),"")</f>
      </c>
      <c r="V188" s="190"/>
      <c r="W188" s="43" t="str">
        <f>IF(SUM(AN185:AO185)=0,"",AO185&amp;":"&amp;AN185)</f>
        <v>5:21</v>
      </c>
      <c r="X188" s="45" t="str">
        <f>IF(SUM(AN186:AO186)=0,"",AO186&amp;":"&amp;AN186)</f>
        <v>19:21</v>
      </c>
      <c r="Y188" s="116"/>
      <c r="Z188" s="186" t="str">
        <f>IF(SUM(AV187:AY187)=0,"",BD187&amp;":"&amp;BE187)</f>
        <v>72:88</v>
      </c>
      <c r="AA188" s="191" t="str">
        <f>IF(SUM(AV187:AY187)=0,"",BF187&amp;":"&amp;BG187)</f>
        <v>2:3</v>
      </c>
      <c r="AB188" s="191" t="str">
        <f>IF(SUM(AV187:AY187)=0,"",BH187&amp;":"&amp;BI187)</f>
        <v>1:1</v>
      </c>
      <c r="AC188" s="194">
        <f>IF(SUM(BH185:BH187)&gt;0,BJ187,"")</f>
        <v>2</v>
      </c>
      <c r="AD188" s="2"/>
      <c r="AE188" s="25"/>
      <c r="AF188" s="25"/>
      <c r="BD188" s="12">
        <f>SUM(BD185:BD187)</f>
        <v>209</v>
      </c>
      <c r="BE188" s="12">
        <f>SUM(BE185:BE187)</f>
        <v>209</v>
      </c>
      <c r="BF188" s="12">
        <f>SUM(BF185:BF187)</f>
        <v>7</v>
      </c>
      <c r="BG188" s="12">
        <f>SUM(BG185:BG187)</f>
        <v>7</v>
      </c>
    </row>
    <row r="189" spans="1:63" ht="11.25" customHeight="1">
      <c r="A189" s="12"/>
      <c r="J189" s="12"/>
      <c r="K189" s="12"/>
      <c r="L189" s="12"/>
      <c r="N189" s="31" t="s">
        <v>62</v>
      </c>
      <c r="O189" s="32">
        <f>IF(O181&gt;0,(O181&amp;3)*1,"")</f>
        <v>33</v>
      </c>
      <c r="Q189" s="88"/>
      <c r="R189" s="88"/>
      <c r="S189" s="89"/>
      <c r="T189" s="187"/>
      <c r="U189" s="197" t="str">
        <f>IF(AND(N189&lt;&gt;"",N190=""),CONCATENATE(VLOOKUP(N189,'[1]zawodnicy'!$A:$E,1,FALSE)," ",VLOOKUP(N189,'[1]zawodnicy'!$A:$E,2,FALSE)," ",VLOOKUP(N189,'[1]zawodnicy'!$A:$E,3,FALSE)," - ",VLOOKUP(N189,'[1]zawodnicy'!$A:$E,4,FALSE)),"")</f>
        <v>S5697 Kuba SITEK - ----</v>
      </c>
      <c r="V189" s="198"/>
      <c r="W189" s="60" t="str">
        <f>IF(SUM(AP185:AQ185)=0,"",AQ185&amp;":"&amp;AP185)</f>
        <v>6:21</v>
      </c>
      <c r="X189" s="28" t="str">
        <f>IF(SUM(AP186:AQ186)=0,"",AQ186&amp;":"&amp;AP186)</f>
        <v>21:8</v>
      </c>
      <c r="Y189" s="117"/>
      <c r="Z189" s="187"/>
      <c r="AA189" s="192"/>
      <c r="AB189" s="192"/>
      <c r="AC189" s="195"/>
      <c r="AD189" s="2"/>
      <c r="AE189" s="25"/>
      <c r="AF189" s="25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1.25" customHeight="1" thickBot="1">
      <c r="A190" s="2"/>
      <c r="J190" s="33"/>
      <c r="K190" s="33"/>
      <c r="L190" s="33"/>
      <c r="N190" s="34"/>
      <c r="O190" s="33"/>
      <c r="P190" s="33"/>
      <c r="Q190" s="2"/>
      <c r="R190" s="2"/>
      <c r="S190" s="2"/>
      <c r="T190" s="188"/>
      <c r="U190" s="199">
        <f>IF(N190&lt;&gt;"",CONCATENATE(VLOOKUP(N190,'[1]zawodnicy'!$A:$E,1,FALSE)," ",VLOOKUP(N190,'[1]zawodnicy'!$A:$E,2,FALSE)," ",VLOOKUP(N190,'[1]zawodnicy'!$A:$E,3,FALSE)," - ",VLOOKUP(N190,'[1]zawodnicy'!$A:$E,4,FALSE)),"")</f>
      </c>
      <c r="V190" s="200"/>
      <c r="W190" s="91">
        <f>IF(SUM(AR185:AS185)=0,"",AS185&amp;":"&amp;AR185)</f>
      </c>
      <c r="X190" s="92" t="str">
        <f>IF(SUM(AR186:AS186)=0,"",AS186&amp;":"&amp;AR186)</f>
        <v>21:17</v>
      </c>
      <c r="Y190" s="93"/>
      <c r="Z190" s="188"/>
      <c r="AA190" s="193"/>
      <c r="AB190" s="193"/>
      <c r="AC190" s="196"/>
      <c r="AD190" s="30"/>
      <c r="AE190" s="25"/>
      <c r="AF190" s="25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ht="11.25" customHeight="1" thickBot="1"/>
    <row r="192" spans="14:32" ht="11.25" customHeight="1" thickBot="1">
      <c r="N192" s="8"/>
      <c r="O192" s="15">
        <v>4</v>
      </c>
      <c r="Q192" s="214" t="str">
        <f>"Grupa "&amp;O192&amp;"."</f>
        <v>Grupa 4.</v>
      </c>
      <c r="R192" s="214"/>
      <c r="S192" s="215"/>
      <c r="T192" s="17" t="s">
        <v>1</v>
      </c>
      <c r="U192" s="216" t="s">
        <v>2</v>
      </c>
      <c r="V192" s="217"/>
      <c r="W192" s="17">
        <v>1</v>
      </c>
      <c r="X192" s="19">
        <v>2</v>
      </c>
      <c r="Y192" s="94">
        <v>3</v>
      </c>
      <c r="Z192" s="95" t="s">
        <v>3</v>
      </c>
      <c r="AA192" s="23" t="s">
        <v>4</v>
      </c>
      <c r="AB192" s="23" t="s">
        <v>5</v>
      </c>
      <c r="AC192" s="96" t="s">
        <v>6</v>
      </c>
      <c r="AD192" s="2"/>
      <c r="AE192" s="25"/>
      <c r="AF192" s="25"/>
    </row>
    <row r="193" spans="10:45" ht="11.25" customHeight="1">
      <c r="J193" s="33"/>
      <c r="K193" s="33"/>
      <c r="L193" s="33"/>
      <c r="N193" s="26" t="s">
        <v>53</v>
      </c>
      <c r="Q193" s="218" t="s">
        <v>9</v>
      </c>
      <c r="R193" s="218"/>
      <c r="S193" s="219" t="s">
        <v>10</v>
      </c>
      <c r="T193" s="210">
        <v>1</v>
      </c>
      <c r="U193" s="220">
        <f>IF(AND(N194&lt;&gt;"",N195&lt;&gt;""),CONCATENATE(VLOOKUP(N194,'[1]zawodnicy'!$A:$E,1,FALSE)," ",VLOOKUP(N194,'[1]zawodnicy'!$A:$E,2,FALSE)," ",VLOOKUP(N194,'[1]zawodnicy'!$A:$E,3,FALSE)," - ",VLOOKUP(N194,'[1]zawodnicy'!$A:$E,4,FALSE)),"")</f>
      </c>
      <c r="V193" s="221"/>
      <c r="W193" s="97"/>
      <c r="X193" s="98" t="str">
        <f>IF(SUM(AN198:AO198)=0,"",AN198&amp;":"&amp;AO198)</f>
        <v>21:5</v>
      </c>
      <c r="Y193" s="99" t="str">
        <f>IF(SUM(AN196:AO196)=0,"",AN196&amp;":"&amp;AO196)</f>
        <v>21:13</v>
      </c>
      <c r="Z193" s="210" t="str">
        <f>IF(SUM(AX196:BA196)=0,"",BD196&amp;":"&amp;BE196)</f>
        <v>84:31</v>
      </c>
      <c r="AA193" s="211" t="str">
        <f>IF(SUM(AX196:BA196)=0,"",BF196&amp;":"&amp;BG196)</f>
        <v>4:0</v>
      </c>
      <c r="AB193" s="211" t="str">
        <f>IF(SUM(AX196:BA196)=0,"",BH196&amp;":"&amp;BI196)</f>
        <v>2:0</v>
      </c>
      <c r="AC193" s="212">
        <f>IF(SUM(BH196:BH198)&gt;0,BJ196,"")</f>
        <v>1</v>
      </c>
      <c r="AD193" s="2"/>
      <c r="AE193" s="25"/>
      <c r="AF193" s="25"/>
      <c r="AG193" s="39"/>
      <c r="AH193" s="213" t="s">
        <v>7</v>
      </c>
      <c r="AI193" s="213"/>
      <c r="AJ193" s="213"/>
      <c r="AK193" s="213"/>
      <c r="AL193" s="213"/>
      <c r="AM193" s="213"/>
      <c r="AN193" s="213" t="s">
        <v>8</v>
      </c>
      <c r="AO193" s="213"/>
      <c r="AP193" s="213"/>
      <c r="AQ193" s="213"/>
      <c r="AR193" s="213"/>
      <c r="AS193" s="213"/>
    </row>
    <row r="194" spans="9:59" ht="11.25" customHeight="1" thickBot="1">
      <c r="I194" s="2" t="str">
        <f>"1"&amp;O192&amp;N193</f>
        <v>14Singiel chłopców</v>
      </c>
      <c r="J194" s="30" t="str">
        <f>IF(AC193="","",IF(AC193=1,N194,IF(AC196=1,N197,IF(AC199=1,N200,""))))</f>
        <v>G5058</v>
      </c>
      <c r="K194" s="30">
        <f>IF(AC193="","",IF(AC193=1,N195,IF(AC196=1,N198,IF(AC199=1,N201,""))))</f>
        <v>0</v>
      </c>
      <c r="L194" s="30"/>
      <c r="N194" s="31" t="s">
        <v>63</v>
      </c>
      <c r="O194" s="32">
        <f>IF(O192&gt;0,(O192&amp;1)*1,"")</f>
        <v>41</v>
      </c>
      <c r="Q194" s="218"/>
      <c r="R194" s="218"/>
      <c r="S194" s="219"/>
      <c r="T194" s="187"/>
      <c r="U194" s="197" t="str">
        <f>IF(AND(N194&lt;&gt;"",N195=""),CONCATENATE(VLOOKUP(N194,'[1]zawodnicy'!$A:$E,1,FALSE)," ",VLOOKUP(N194,'[1]zawodnicy'!$A:$E,2,FALSE)," ",VLOOKUP(N194,'[1]zawodnicy'!$A:$E,3,FALSE)," - ",VLOOKUP(N194,'[1]zawodnicy'!$A:$E,4,FALSE)),"")</f>
        <v>G5058 Wiktor GRZYB - UKS Orbitek Straszęcin</v>
      </c>
      <c r="V194" s="198"/>
      <c r="W194" s="27"/>
      <c r="X194" s="28" t="str">
        <f>IF(SUM(AP198:AQ198)=0,"",AP198&amp;":"&amp;AQ198)</f>
        <v>21:6</v>
      </c>
      <c r="Y194" s="62" t="str">
        <f>IF(SUM(AP196:AQ196)=0,"",AP196&amp;":"&amp;AQ196)</f>
        <v>21:7</v>
      </c>
      <c r="Z194" s="187"/>
      <c r="AA194" s="192"/>
      <c r="AB194" s="192"/>
      <c r="AC194" s="195"/>
      <c r="AD194" s="2"/>
      <c r="AE194" s="25"/>
      <c r="AF194" s="25"/>
      <c r="AG194" s="39"/>
      <c r="BD194" s="12">
        <f>SUM(BD196:BD198)</f>
        <v>232</v>
      </c>
      <c r="BE194" s="12">
        <f>SUM(BE196:BE198)</f>
        <v>232</v>
      </c>
      <c r="BF194" s="12">
        <f>SUM(BF196:BF198)</f>
        <v>7</v>
      </c>
      <c r="BG194" s="12">
        <f>SUM(BG196:BG198)</f>
        <v>7</v>
      </c>
    </row>
    <row r="195" spans="10:63" ht="11.25" customHeight="1" thickBot="1">
      <c r="J195" s="30"/>
      <c r="K195" s="33"/>
      <c r="L195" s="33"/>
      <c r="N195" s="34"/>
      <c r="O195" s="33"/>
      <c r="P195" s="33"/>
      <c r="Q195" s="218"/>
      <c r="R195" s="218"/>
      <c r="S195" s="219"/>
      <c r="T195" s="203"/>
      <c r="U195" s="206">
        <f>IF(N195&lt;&gt;"",CONCATENATE(VLOOKUP(N195,'[1]zawodnicy'!$A:$E,1,FALSE)," ",VLOOKUP(N195,'[1]zawodnicy'!$A:$E,2,FALSE)," ",VLOOKUP(N195,'[1]zawodnicy'!$A:$E,3,FALSE)," - ",VLOOKUP(N195,'[1]zawodnicy'!$A:$E,4,FALSE)),"")</f>
      </c>
      <c r="V195" s="207"/>
      <c r="W195" s="27"/>
      <c r="X195" s="35">
        <f>IF(SUM(AR198:AS198)=0,"",AR198&amp;":"&amp;AS198)</f>
      </c>
      <c r="Y195" s="72">
        <f>IF(SUM(AR196:AS196)=0,"",AR196&amp;":"&amp;AS196)</f>
      </c>
      <c r="Z195" s="203"/>
      <c r="AA195" s="204"/>
      <c r="AB195" s="204"/>
      <c r="AC195" s="205"/>
      <c r="AD195" s="2"/>
      <c r="AE195" s="25"/>
      <c r="AF195" s="25"/>
      <c r="AG195" s="39"/>
      <c r="AH195" s="201" t="s">
        <v>12</v>
      </c>
      <c r="AI195" s="209"/>
      <c r="AJ195" s="208" t="s">
        <v>13</v>
      </c>
      <c r="AK195" s="209"/>
      <c r="AL195" s="208" t="s">
        <v>14</v>
      </c>
      <c r="AM195" s="202"/>
      <c r="AN195" s="201" t="s">
        <v>12</v>
      </c>
      <c r="AO195" s="209"/>
      <c r="AP195" s="208" t="s">
        <v>13</v>
      </c>
      <c r="AQ195" s="209"/>
      <c r="AR195" s="208" t="s">
        <v>14</v>
      </c>
      <c r="AS195" s="209"/>
      <c r="AT195" s="25"/>
      <c r="AU195" s="25"/>
      <c r="AV195" s="201">
        <v>1</v>
      </c>
      <c r="AW195" s="209"/>
      <c r="AX195" s="208">
        <v>2</v>
      </c>
      <c r="AY195" s="209"/>
      <c r="AZ195" s="208">
        <v>3</v>
      </c>
      <c r="BA195" s="202"/>
      <c r="BD195" s="201" t="s">
        <v>3</v>
      </c>
      <c r="BE195" s="202"/>
      <c r="BF195" s="201" t="s">
        <v>4</v>
      </c>
      <c r="BG195" s="202"/>
      <c r="BH195" s="201" t="s">
        <v>5</v>
      </c>
      <c r="BI195" s="202"/>
      <c r="BJ195" s="37" t="s">
        <v>6</v>
      </c>
      <c r="BK195" s="13">
        <f>SUM(BK196:BK198)</f>
        <v>0</v>
      </c>
    </row>
    <row r="196" spans="1:63" ht="11.25" customHeight="1">
      <c r="A196" s="12">
        <f>S196</f>
        <v>48</v>
      </c>
      <c r="B196" s="2" t="str">
        <f>IF(N194="","",N194)</f>
        <v>G5058</v>
      </c>
      <c r="C196" s="2">
        <f>IF(N195="","",N195)</f>
      </c>
      <c r="D196" s="2" t="str">
        <f>IF(N200="","",N200)</f>
        <v>X0014</v>
      </c>
      <c r="E196" s="2">
        <f>IF(N201="","",N201)</f>
      </c>
      <c r="I196" s="2" t="str">
        <f>"2"&amp;O192&amp;N193</f>
        <v>24Singiel chłopców</v>
      </c>
      <c r="J196" s="30" t="str">
        <f>IF(AC196="","",IF(AC193=2,N194,IF(AC196=2,N197,IF(AC199=2,N200,""))))</f>
        <v>G5784</v>
      </c>
      <c r="K196" s="30">
        <f>IF(AC196="","",IF(AC193=2,N195,IF(AC196=2,N198,IF(AC199=2,N201,""))))</f>
        <v>0</v>
      </c>
      <c r="M196" s="38" t="str">
        <f>N193</f>
        <v>Singiel chłopców</v>
      </c>
      <c r="O196" s="33"/>
      <c r="P196" s="33"/>
      <c r="Q196" s="40">
        <f>IF(AT196&gt;0,"",IF(A196=0,"",IF(VLOOKUP(A196,'[1]plan gier'!A:S,19,FALSE)="","",VLOOKUP(A196,'[1]plan gier'!A:S,19,FALSE))))</f>
      </c>
      <c r="R196" s="41" t="s">
        <v>15</v>
      </c>
      <c r="S196" s="89">
        <v>48</v>
      </c>
      <c r="T196" s="186">
        <v>2</v>
      </c>
      <c r="U196" s="189">
        <f>IF(AND(N197&lt;&gt;"",N198&lt;&gt;""),CONCATENATE(VLOOKUP(N197,'[1]zawodnicy'!$A:$E,1,FALSE)," ",VLOOKUP(N197,'[1]zawodnicy'!$A:$E,2,FALSE)," ",VLOOKUP(N197,'[1]zawodnicy'!$A:$E,3,FALSE)," - ",VLOOKUP(N197,'[1]zawodnicy'!$A:$E,4,FALSE)),"")</f>
      </c>
      <c r="V196" s="190"/>
      <c r="W196" s="43" t="str">
        <f>IF(SUM(AN198:AO198)=0,"",AO198&amp;":"&amp;AN198)</f>
        <v>5:21</v>
      </c>
      <c r="X196" s="76"/>
      <c r="Y196" s="46" t="str">
        <f>IF(SUM(AN197:AO197)=0,"",AN197&amp;":"&amp;AO197)</f>
        <v>24:22</v>
      </c>
      <c r="Z196" s="186" t="str">
        <f>IF(SUM(AV197:AW197,AZ197:BA197)=0,"",BD197&amp;":"&amp;BE197)</f>
        <v>67:103</v>
      </c>
      <c r="AA196" s="191" t="str">
        <f>IF(SUM(AV197:AW197,AZ197:BA197)=0,"",BF197&amp;":"&amp;BG197)</f>
        <v>2:3</v>
      </c>
      <c r="AB196" s="191" t="str">
        <f>IF(SUM(AV197:AW197,AZ197:BA197)=0,"",BH197&amp;":"&amp;BI197)</f>
        <v>1:1</v>
      </c>
      <c r="AC196" s="194">
        <f>IF(SUM(BH196:BH198)&gt;0,BJ197,"")</f>
        <v>2</v>
      </c>
      <c r="AD196" s="2"/>
      <c r="AE196" s="25"/>
      <c r="AF196" s="25"/>
      <c r="AG196" s="41" t="s">
        <v>15</v>
      </c>
      <c r="AH196" s="49">
        <f>IF(ISBLANK(S196),"",VLOOKUP(S196,'[1]plan gier'!$X:$AN,12,FALSE))</f>
        <v>21</v>
      </c>
      <c r="AI196" s="50">
        <f>IF(ISBLANK(S196),"",VLOOKUP(S196,'[1]plan gier'!$X:$AN,13,FALSE))</f>
        <v>13</v>
      </c>
      <c r="AJ196" s="50">
        <f>IF(ISBLANK(S196),"",VLOOKUP(S196,'[1]plan gier'!$X:$AN,14,FALSE))</f>
        <v>21</v>
      </c>
      <c r="AK196" s="50">
        <f>IF(ISBLANK(S196),"",VLOOKUP(S196,'[1]plan gier'!$X:$AN,15,FALSE))</f>
        <v>7</v>
      </c>
      <c r="AL196" s="50">
        <f>IF(ISBLANK(S196),"",VLOOKUP(S196,'[1]plan gier'!$X:$AN,16,FALSE))</f>
        <v>0</v>
      </c>
      <c r="AM196" s="50">
        <f>IF(ISBLANK(S196),"",VLOOKUP(S196,'[1]plan gier'!$X:$AN,17,FALSE))</f>
        <v>0</v>
      </c>
      <c r="AN196" s="100">
        <f aca="true" t="shared" si="19" ref="AN196:AS198">IF(AH196="",0,AH196)</f>
        <v>21</v>
      </c>
      <c r="AO196" s="48">
        <f t="shared" si="19"/>
        <v>13</v>
      </c>
      <c r="AP196" s="101">
        <f t="shared" si="19"/>
        <v>21</v>
      </c>
      <c r="AQ196" s="48">
        <f t="shared" si="19"/>
        <v>7</v>
      </c>
      <c r="AR196" s="101">
        <f t="shared" si="19"/>
        <v>0</v>
      </c>
      <c r="AS196" s="48">
        <f t="shared" si="19"/>
        <v>0</v>
      </c>
      <c r="AT196" s="102">
        <f>SUM(AN196:AS196)</f>
        <v>62</v>
      </c>
      <c r="AU196" s="103">
        <v>1</v>
      </c>
      <c r="AV196" s="104"/>
      <c r="AW196" s="105"/>
      <c r="AX196" s="50">
        <f>IF(AH198&gt;AI198,1,0)+IF(AJ198&gt;AK198,1,0)+IF(AL198&gt;AM198,1,0)</f>
        <v>2</v>
      </c>
      <c r="AY196" s="50">
        <f>AV197</f>
        <v>0</v>
      </c>
      <c r="AZ196" s="50">
        <f>IF(AH196&gt;AI196,1,0)+IF(AJ196&gt;AK196,1,0)+IF(AL196&gt;AM196,1,0)</f>
        <v>2</v>
      </c>
      <c r="BA196" s="51">
        <f>AV198</f>
        <v>0</v>
      </c>
      <c r="BD196" s="49">
        <f>AN196+AP196+AR196+AN198+AP198+AR198</f>
        <v>84</v>
      </c>
      <c r="BE196" s="51">
        <f>AO196+AQ196+AS196+AO198+AQ198+AS198</f>
        <v>31</v>
      </c>
      <c r="BF196" s="49">
        <f>AX196+AZ196</f>
        <v>4</v>
      </c>
      <c r="BG196" s="51">
        <f>AY196+BA196</f>
        <v>0</v>
      </c>
      <c r="BH196" s="49">
        <f>IF(AX196&gt;AY196,1,0)+IF(AZ196&gt;BA196,1,0)</f>
        <v>2</v>
      </c>
      <c r="BI196" s="55">
        <f>IF(AY196&gt;AX196,1,0)+IF(BA196&gt;AZ196,1,0)</f>
        <v>0</v>
      </c>
      <c r="BJ196" s="106">
        <f>IF(BH196+BI196=0,"",IF(BK196=MAX(BK196:BK198),1,IF(BK196=MIN(BK196:BK198),3,2)))</f>
        <v>1</v>
      </c>
      <c r="BK196" s="13">
        <f>IF(BH196+BI196&lt;&gt;0,BH196-BI196+(BF196-BG196)/100+(BD196-BE196)/10000,-2)</f>
        <v>2.0453</v>
      </c>
    </row>
    <row r="197" spans="1:63" ht="11.25" customHeight="1">
      <c r="A197" s="12">
        <f>S197</f>
        <v>68</v>
      </c>
      <c r="B197" s="2" t="str">
        <f>IF(N197="","",N197)</f>
        <v>G5784</v>
      </c>
      <c r="C197" s="2">
        <f>IF(N198="","",N198)</f>
      </c>
      <c r="D197" s="2" t="str">
        <f>IF(N200="","",N200)</f>
        <v>X0014</v>
      </c>
      <c r="E197" s="2">
        <f>IF(N201="","",N201)</f>
      </c>
      <c r="J197" s="30"/>
      <c r="K197" s="12"/>
      <c r="M197" s="38" t="str">
        <f>N193</f>
        <v>Singiel chłopców</v>
      </c>
      <c r="N197" s="31" t="s">
        <v>64</v>
      </c>
      <c r="O197" s="32">
        <f>IF(O192&gt;0,(O192&amp;2)*1,"")</f>
        <v>42</v>
      </c>
      <c r="Q197" s="40">
        <f>IF(AT197&gt;0,"",IF(A197=0,"",IF(VLOOKUP(A197,'[1]plan gier'!A:S,19,FALSE)="","",VLOOKUP(A197,'[1]plan gier'!A:S,19,FALSE))))</f>
      </c>
      <c r="R197" s="41" t="s">
        <v>19</v>
      </c>
      <c r="S197" s="89">
        <v>68</v>
      </c>
      <c r="T197" s="187"/>
      <c r="U197" s="197" t="str">
        <f>IF(AND(N197&lt;&gt;"",N198=""),CONCATENATE(VLOOKUP(N197,'[1]zawodnicy'!$A:$E,1,FALSE)," ",VLOOKUP(N197,'[1]zawodnicy'!$A:$E,2,FALSE)," ",VLOOKUP(N197,'[1]zawodnicy'!$A:$E,3,FALSE)," - ",VLOOKUP(N197,'[1]zawodnicy'!$A:$E,4,FALSE)),"")</f>
        <v>G5784 Karol GACOŃ - UKS Orbitek Straszęcin</v>
      </c>
      <c r="V197" s="198"/>
      <c r="W197" s="60" t="str">
        <f>IF(SUM(AP198:AQ198)=0,"",AQ198&amp;":"&amp;AP198)</f>
        <v>6:21</v>
      </c>
      <c r="X197" s="86"/>
      <c r="Y197" s="62" t="str">
        <f>IF(SUM(AP197:AQ197)=0,"",AP197&amp;":"&amp;AQ197)</f>
        <v>11:21</v>
      </c>
      <c r="Z197" s="187"/>
      <c r="AA197" s="192"/>
      <c r="AB197" s="192"/>
      <c r="AC197" s="195"/>
      <c r="AD197" s="2"/>
      <c r="AE197" s="25"/>
      <c r="AF197" s="25"/>
      <c r="AG197" s="41" t="s">
        <v>19</v>
      </c>
      <c r="AH197" s="63">
        <f>IF(ISBLANK(S197),"",VLOOKUP(S197,'[1]plan gier'!$X:$AN,12,FALSE))</f>
        <v>24</v>
      </c>
      <c r="AI197" s="64">
        <f>IF(ISBLANK(S197),"",VLOOKUP(S197,'[1]plan gier'!$X:$AN,13,FALSE))</f>
        <v>22</v>
      </c>
      <c r="AJ197" s="64">
        <f>IF(ISBLANK(S197),"",VLOOKUP(S197,'[1]plan gier'!$X:$AN,14,FALSE))</f>
        <v>11</v>
      </c>
      <c r="AK197" s="64">
        <f>IF(ISBLANK(S197),"",VLOOKUP(S197,'[1]plan gier'!$X:$AN,15,FALSE))</f>
        <v>21</v>
      </c>
      <c r="AL197" s="64">
        <f>IF(ISBLANK(S197),"",VLOOKUP(S197,'[1]plan gier'!$X:$AN,16,FALSE))</f>
        <v>21</v>
      </c>
      <c r="AM197" s="64">
        <f>IF(ISBLANK(S197),"",VLOOKUP(S197,'[1]plan gier'!$X:$AN,17,FALSE))</f>
        <v>18</v>
      </c>
      <c r="AN197" s="107">
        <f t="shared" si="19"/>
        <v>24</v>
      </c>
      <c r="AO197" s="64">
        <f t="shared" si="19"/>
        <v>22</v>
      </c>
      <c r="AP197" s="108">
        <f t="shared" si="19"/>
        <v>11</v>
      </c>
      <c r="AQ197" s="64">
        <f t="shared" si="19"/>
        <v>21</v>
      </c>
      <c r="AR197" s="108">
        <f t="shared" si="19"/>
        <v>21</v>
      </c>
      <c r="AS197" s="64">
        <f t="shared" si="19"/>
        <v>18</v>
      </c>
      <c r="AT197" s="102">
        <f>SUM(AN197:AS197)</f>
        <v>117</v>
      </c>
      <c r="AU197" s="103">
        <v>2</v>
      </c>
      <c r="AV197" s="63">
        <f>IF(AH198&lt;AI198,1,0)+IF(AJ198&lt;AK198,1,0)+IF(AL198&lt;AM198,1,0)</f>
        <v>0</v>
      </c>
      <c r="AW197" s="64">
        <f>AX196</f>
        <v>2</v>
      </c>
      <c r="AX197" s="109"/>
      <c r="AY197" s="110"/>
      <c r="AZ197" s="64">
        <f>IF(AH197&gt;AI197,1,0)+IF(AJ197&gt;AK197,1,0)+IF(AL197&gt;AM197,1,0)</f>
        <v>2</v>
      </c>
      <c r="BA197" s="65">
        <f>AX198</f>
        <v>1</v>
      </c>
      <c r="BD197" s="63">
        <f>AN197+AP197+AR197+AO198+AQ198+AS198</f>
        <v>67</v>
      </c>
      <c r="BE197" s="65">
        <f>AO197+AQ197+AS197+AN198+AP198+AR198</f>
        <v>103</v>
      </c>
      <c r="BF197" s="63">
        <f>AV197+AZ197</f>
        <v>2</v>
      </c>
      <c r="BG197" s="65">
        <f>AW197+BA197</f>
        <v>3</v>
      </c>
      <c r="BH197" s="63">
        <f>IF(AV197&gt;AW197,1,0)+IF(AZ197&gt;BA197,1,0)</f>
        <v>1</v>
      </c>
      <c r="BI197" s="69">
        <f>IF(AW197&gt;AV197,1,0)+IF(BA197&gt;AZ197,1,0)</f>
        <v>1</v>
      </c>
      <c r="BJ197" s="70">
        <f>IF(BH197+BI197=0,"",IF(BK197=MAX(BK196:BK198),1,IF(BK197=MIN(BK196:BK198),3,2)))</f>
        <v>2</v>
      </c>
      <c r="BK197" s="13">
        <f>IF(BH197+BI197&lt;&gt;0,BH197-BI197+(BF197-BG197)/100+(BD197-BE197)/10000,-2)</f>
        <v>-0.013600000000000001</v>
      </c>
    </row>
    <row r="198" spans="1:63" ht="11.25" customHeight="1" thickBot="1">
      <c r="A198" s="12">
        <f>S198</f>
        <v>88</v>
      </c>
      <c r="B198" s="2" t="str">
        <f>IF(N194="","",N194)</f>
        <v>G5058</v>
      </c>
      <c r="C198" s="2">
        <f>IF(N195="","",N195)</f>
      </c>
      <c r="D198" s="2" t="str">
        <f>IF(N197="","",N197)</f>
        <v>G5784</v>
      </c>
      <c r="E198" s="2">
        <f>IF(N198="","",N198)</f>
      </c>
      <c r="I198" s="2" t="str">
        <f>"3"&amp;O192&amp;N193</f>
        <v>34Singiel chłopców</v>
      </c>
      <c r="J198" s="30" t="str">
        <f>IF(AC199="","",IF(AC193=3,N194,IF(AC196=3,N197,IF(AC199=3,N200,""))))</f>
        <v>X0014</v>
      </c>
      <c r="K198" s="30">
        <f>IF(AC199="","",IF(AC193=3,N195,IF(AC196=3,N198,IF(AC199=3,N201,""))))</f>
        <v>0</v>
      </c>
      <c r="M198" s="38" t="str">
        <f>N193</f>
        <v>Singiel chłopców</v>
      </c>
      <c r="N198" s="34"/>
      <c r="O198" s="33"/>
      <c r="P198" s="33"/>
      <c r="Q198" s="40">
        <f>IF(AT198&gt;0,"",IF(A198=0,"",IF(VLOOKUP(A198,'[1]plan gier'!A:S,19,FALSE)="","",VLOOKUP(A198,'[1]plan gier'!A:S,19,FALSE))))</f>
      </c>
      <c r="R198" s="111" t="s">
        <v>22</v>
      </c>
      <c r="S198" s="89">
        <v>88</v>
      </c>
      <c r="T198" s="203"/>
      <c r="U198" s="206">
        <f>IF(N198&lt;&gt;"",CONCATENATE(VLOOKUP(N198,'[1]zawodnicy'!$A:$E,1,FALSE)," ",VLOOKUP(N198,'[1]zawodnicy'!$A:$E,2,FALSE)," ",VLOOKUP(N198,'[1]zawodnicy'!$A:$E,3,FALSE)," - ",VLOOKUP(N198,'[1]zawodnicy'!$A:$E,4,FALSE)),"")</f>
      </c>
      <c r="V198" s="207"/>
      <c r="W198" s="71">
        <f>IF(SUM(AR198:AS198)=0,"",AS198&amp;":"&amp;AR198)</f>
      </c>
      <c r="X198" s="86"/>
      <c r="Y198" s="72" t="str">
        <f>IF(SUM(AR197:AS197)=0,"",AR197&amp;":"&amp;AS197)</f>
        <v>21:18</v>
      </c>
      <c r="Z198" s="203"/>
      <c r="AA198" s="204"/>
      <c r="AB198" s="204"/>
      <c r="AC198" s="205"/>
      <c r="AD198" s="2"/>
      <c r="AE198" s="25"/>
      <c r="AF198" s="25"/>
      <c r="AG198" s="111" t="s">
        <v>22</v>
      </c>
      <c r="AH198" s="82">
        <f>IF(ISBLANK(S198),"",VLOOKUP(S198,'[1]plan gier'!$X:$AN,12,FALSE))</f>
        <v>21</v>
      </c>
      <c r="AI198" s="79">
        <f>IF(ISBLANK(S198),"",VLOOKUP(S198,'[1]plan gier'!$X:$AN,13,FALSE))</f>
        <v>5</v>
      </c>
      <c r="AJ198" s="79">
        <f>IF(ISBLANK(S198),"",VLOOKUP(S198,'[1]plan gier'!$X:$AN,14,FALSE))</f>
        <v>21</v>
      </c>
      <c r="AK198" s="79">
        <f>IF(ISBLANK(S198),"",VLOOKUP(S198,'[1]plan gier'!$X:$AN,15,FALSE))</f>
        <v>6</v>
      </c>
      <c r="AL198" s="79">
        <f>IF(ISBLANK(S198),"",VLOOKUP(S198,'[1]plan gier'!$X:$AN,16,FALSE))</f>
        <v>0</v>
      </c>
      <c r="AM198" s="79">
        <f>IF(ISBLANK(S198),"",VLOOKUP(S198,'[1]plan gier'!$X:$AN,17,FALSE))</f>
        <v>0</v>
      </c>
      <c r="AN198" s="112">
        <f t="shared" si="19"/>
        <v>21</v>
      </c>
      <c r="AO198" s="79">
        <f t="shared" si="19"/>
        <v>5</v>
      </c>
      <c r="AP198" s="113">
        <f t="shared" si="19"/>
        <v>21</v>
      </c>
      <c r="AQ198" s="79">
        <f t="shared" si="19"/>
        <v>6</v>
      </c>
      <c r="AR198" s="113">
        <f t="shared" si="19"/>
        <v>0</v>
      </c>
      <c r="AS198" s="79">
        <f t="shared" si="19"/>
        <v>0</v>
      </c>
      <c r="AT198" s="102">
        <f>SUM(AN198:AS198)</f>
        <v>53</v>
      </c>
      <c r="AU198" s="103">
        <v>3</v>
      </c>
      <c r="AV198" s="82">
        <f>IF(AH196&lt;AI196,1,0)+IF(AJ196&lt;AK196,1,0)+IF(AL196&lt;AM196,1,0)</f>
        <v>0</v>
      </c>
      <c r="AW198" s="79">
        <f>AZ196</f>
        <v>2</v>
      </c>
      <c r="AX198" s="79">
        <f>IF(AH197&lt;AI197,1,0)+IF(AJ197&lt;AK197,1,0)+IF(AL197&lt;AM197,1,0)</f>
        <v>1</v>
      </c>
      <c r="AY198" s="79">
        <f>AZ197</f>
        <v>2</v>
      </c>
      <c r="AZ198" s="114"/>
      <c r="BA198" s="115"/>
      <c r="BD198" s="82">
        <f>AO196+AQ196+AS196+AO197+AQ197+AS197</f>
        <v>81</v>
      </c>
      <c r="BE198" s="84">
        <f>AN196+AP196+AR196+AN197+AP197+AR197</f>
        <v>98</v>
      </c>
      <c r="BF198" s="82">
        <f>AV198+AX198</f>
        <v>1</v>
      </c>
      <c r="BG198" s="84">
        <f>AW198+AY198</f>
        <v>4</v>
      </c>
      <c r="BH198" s="82">
        <f>IF(AV198&gt;AW198,1,0)+IF(AX198&gt;AY198,1,0)</f>
        <v>0</v>
      </c>
      <c r="BI198" s="83">
        <f>IF(AW198&gt;AV198,1,0)+IF(AY198&gt;AX198,1,0)</f>
        <v>2</v>
      </c>
      <c r="BJ198" s="85">
        <f>IF(BH198+BI198=0,"",IF(BK198=MAX(BK196:BK198),1,IF(BK198=MIN(BK196:BK198),3,2)))</f>
        <v>3</v>
      </c>
      <c r="BK198" s="13">
        <f>IF(BH198+BI198&lt;&gt;0,BH198-BI198+(BF198-BG198)/100+(BD198-BE198)/10000,-2)</f>
        <v>-2.0317</v>
      </c>
    </row>
    <row r="199" spans="1:59" ht="11.25" customHeight="1">
      <c r="A199" s="2"/>
      <c r="J199" s="33"/>
      <c r="K199" s="33"/>
      <c r="L199" s="33"/>
      <c r="O199" s="33"/>
      <c r="P199" s="33"/>
      <c r="Q199" s="2"/>
      <c r="R199" s="2"/>
      <c r="S199" s="2"/>
      <c r="T199" s="186">
        <v>3</v>
      </c>
      <c r="U199" s="189">
        <f>IF(AND(N200&lt;&gt;"",N201&lt;&gt;""),CONCATENATE(VLOOKUP(N200,'[1]zawodnicy'!$A:$E,1,FALSE)," ",VLOOKUP(N200,'[1]zawodnicy'!$A:$E,2,FALSE)," ",VLOOKUP(N200,'[1]zawodnicy'!$A:$E,3,FALSE)," - ",VLOOKUP(N200,'[1]zawodnicy'!$A:$E,4,FALSE)),"")</f>
      </c>
      <c r="V199" s="190"/>
      <c r="W199" s="43" t="str">
        <f>IF(SUM(AN196:AO196)=0,"",AO196&amp;":"&amp;AN196)</f>
        <v>13:21</v>
      </c>
      <c r="X199" s="45" t="str">
        <f>IF(SUM(AN197:AO197)=0,"",AO197&amp;":"&amp;AN197)</f>
        <v>22:24</v>
      </c>
      <c r="Y199" s="116"/>
      <c r="Z199" s="186" t="str">
        <f>IF(SUM(AV198:AY198)=0,"",BD198&amp;":"&amp;BE198)</f>
        <v>81:98</v>
      </c>
      <c r="AA199" s="191" t="str">
        <f>IF(SUM(AV198:AY198)=0,"",BF198&amp;":"&amp;BG198)</f>
        <v>1:4</v>
      </c>
      <c r="AB199" s="191" t="str">
        <f>IF(SUM(AV198:AY198)=0,"",BH198&amp;":"&amp;BI198)</f>
        <v>0:2</v>
      </c>
      <c r="AC199" s="194">
        <f>IF(SUM(BH196:BH198)&gt;0,BJ198,"")</f>
        <v>3</v>
      </c>
      <c r="AD199" s="2"/>
      <c r="AE199" s="25"/>
      <c r="AF199" s="25"/>
      <c r="BD199" s="12">
        <f>SUM(BD196:BD198)</f>
        <v>232</v>
      </c>
      <c r="BE199" s="12">
        <f>SUM(BE196:BE198)</f>
        <v>232</v>
      </c>
      <c r="BF199" s="12">
        <f>SUM(BF196:BF198)</f>
        <v>7</v>
      </c>
      <c r="BG199" s="12">
        <f>SUM(BG196:BG198)</f>
        <v>7</v>
      </c>
    </row>
    <row r="200" spans="1:63" ht="11.25" customHeight="1">
      <c r="A200" s="12"/>
      <c r="J200" s="12"/>
      <c r="K200" s="12"/>
      <c r="L200" s="12"/>
      <c r="N200" s="31" t="s">
        <v>65</v>
      </c>
      <c r="O200" s="32">
        <f>IF(O192&gt;0,(O192&amp;3)*1,"")</f>
        <v>43</v>
      </c>
      <c r="Q200" s="88"/>
      <c r="R200" s="88"/>
      <c r="S200" s="89"/>
      <c r="T200" s="187"/>
      <c r="U200" s="197" t="str">
        <f>IF(AND(N200&lt;&gt;"",N201=""),CONCATENATE(VLOOKUP(N200,'[1]zawodnicy'!$A:$E,1,FALSE)," ",VLOOKUP(N200,'[1]zawodnicy'!$A:$E,2,FALSE)," ",VLOOKUP(N200,'[1]zawodnicy'!$A:$E,3,FALSE)," - ",VLOOKUP(N200,'[1]zawodnicy'!$A:$E,4,FALSE)),"")</f>
        <v>X0014 Dawid STOLARSKI - MKS Stal Nowa Dęba</v>
      </c>
      <c r="V200" s="198"/>
      <c r="W200" s="60" t="str">
        <f>IF(SUM(AP196:AQ196)=0,"",AQ196&amp;":"&amp;AP196)</f>
        <v>7:21</v>
      </c>
      <c r="X200" s="28" t="str">
        <f>IF(SUM(AP197:AQ197)=0,"",AQ197&amp;":"&amp;AP197)</f>
        <v>21:11</v>
      </c>
      <c r="Y200" s="117"/>
      <c r="Z200" s="187"/>
      <c r="AA200" s="192"/>
      <c r="AB200" s="192"/>
      <c r="AC200" s="195"/>
      <c r="AD200" s="2"/>
      <c r="AE200" s="25"/>
      <c r="AF200" s="25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1.25" customHeight="1" thickBot="1">
      <c r="A201" s="2"/>
      <c r="J201" s="33"/>
      <c r="K201" s="33"/>
      <c r="L201" s="33"/>
      <c r="N201" s="34"/>
      <c r="O201" s="33"/>
      <c r="P201" s="33"/>
      <c r="Q201" s="2"/>
      <c r="R201" s="2"/>
      <c r="S201" s="2"/>
      <c r="T201" s="188"/>
      <c r="U201" s="199">
        <f>IF(N201&lt;&gt;"",CONCATENATE(VLOOKUP(N201,'[1]zawodnicy'!$A:$E,1,FALSE)," ",VLOOKUP(N201,'[1]zawodnicy'!$A:$E,2,FALSE)," ",VLOOKUP(N201,'[1]zawodnicy'!$A:$E,3,FALSE)," - ",VLOOKUP(N201,'[1]zawodnicy'!$A:$E,4,FALSE)),"")</f>
      </c>
      <c r="V201" s="200"/>
      <c r="W201" s="91">
        <f>IF(SUM(AR196:AS196)=0,"",AS196&amp;":"&amp;AR196)</f>
      </c>
      <c r="X201" s="92" t="str">
        <f>IF(SUM(AR197:AS197)=0,"",AS197&amp;":"&amp;AR197)</f>
        <v>18:21</v>
      </c>
      <c r="Y201" s="93"/>
      <c r="Z201" s="188"/>
      <c r="AA201" s="193"/>
      <c r="AB201" s="193"/>
      <c r="AC201" s="196"/>
      <c r="AD201" s="30"/>
      <c r="AE201" s="25"/>
      <c r="AF201" s="25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ht="11.25" customHeight="1" thickBot="1"/>
    <row r="203" spans="14:32" ht="11.25" customHeight="1" thickBot="1">
      <c r="N203" s="8"/>
      <c r="O203" s="15">
        <v>5</v>
      </c>
      <c r="Q203" s="214" t="str">
        <f>"Grupa "&amp;O203&amp;"."</f>
        <v>Grupa 5.</v>
      </c>
      <c r="R203" s="214"/>
      <c r="S203" s="215"/>
      <c r="T203" s="17" t="s">
        <v>1</v>
      </c>
      <c r="U203" s="216" t="s">
        <v>2</v>
      </c>
      <c r="V203" s="217"/>
      <c r="W203" s="17">
        <v>1</v>
      </c>
      <c r="X203" s="19">
        <v>2</v>
      </c>
      <c r="Y203" s="94">
        <v>3</v>
      </c>
      <c r="Z203" s="95" t="s">
        <v>3</v>
      </c>
      <c r="AA203" s="23" t="s">
        <v>4</v>
      </c>
      <c r="AB203" s="23" t="s">
        <v>5</v>
      </c>
      <c r="AC203" s="96" t="s">
        <v>6</v>
      </c>
      <c r="AD203" s="2"/>
      <c r="AE203" s="25"/>
      <c r="AF203" s="25"/>
    </row>
    <row r="204" spans="10:45" ht="11.25" customHeight="1">
      <c r="J204" s="33"/>
      <c r="K204" s="33"/>
      <c r="L204" s="33"/>
      <c r="N204" s="26" t="s">
        <v>53</v>
      </c>
      <c r="Q204" s="218" t="s">
        <v>9</v>
      </c>
      <c r="R204" s="218"/>
      <c r="S204" s="219" t="s">
        <v>10</v>
      </c>
      <c r="T204" s="210">
        <v>1</v>
      </c>
      <c r="U204" s="220">
        <f>IF(AND(N205&lt;&gt;"",N206&lt;&gt;""),CONCATENATE(VLOOKUP(N205,'[1]zawodnicy'!$A:$E,1,FALSE)," ",VLOOKUP(N205,'[1]zawodnicy'!$A:$E,2,FALSE)," ",VLOOKUP(N205,'[1]zawodnicy'!$A:$E,3,FALSE)," - ",VLOOKUP(N205,'[1]zawodnicy'!$A:$E,4,FALSE)),"")</f>
      </c>
      <c r="V204" s="221"/>
      <c r="W204" s="97"/>
      <c r="X204" s="98" t="str">
        <f>IF(SUM(AN209:AO209)=0,"",AN209&amp;":"&amp;AO209)</f>
        <v>21:19</v>
      </c>
      <c r="Y204" s="99" t="str">
        <f>IF(SUM(AN207:AO207)=0,"",AN207&amp;":"&amp;AO207)</f>
        <v>21:14</v>
      </c>
      <c r="Z204" s="210" t="str">
        <f>IF(SUM(AX207:BA207)=0,"",BD207&amp;":"&amp;BE207)</f>
        <v>84:69</v>
      </c>
      <c r="AA204" s="211" t="str">
        <f>IF(SUM(AX207:BA207)=0,"",BF207&amp;":"&amp;BG207)</f>
        <v>4:0</v>
      </c>
      <c r="AB204" s="211" t="str">
        <f>IF(SUM(AX207:BA207)=0,"",BH207&amp;":"&amp;BI207)</f>
        <v>2:0</v>
      </c>
      <c r="AC204" s="212">
        <f>IF(SUM(BH207:BH209)&gt;0,BJ207,"")</f>
        <v>1</v>
      </c>
      <c r="AD204" s="2"/>
      <c r="AE204" s="25"/>
      <c r="AF204" s="25"/>
      <c r="AG204" s="39"/>
      <c r="AH204" s="213" t="s">
        <v>7</v>
      </c>
      <c r="AI204" s="213"/>
      <c r="AJ204" s="213"/>
      <c r="AK204" s="213"/>
      <c r="AL204" s="213"/>
      <c r="AM204" s="213"/>
      <c r="AN204" s="213" t="s">
        <v>8</v>
      </c>
      <c r="AO204" s="213"/>
      <c r="AP204" s="213"/>
      <c r="AQ204" s="213"/>
      <c r="AR204" s="213"/>
      <c r="AS204" s="213"/>
    </row>
    <row r="205" spans="9:59" ht="11.25" customHeight="1" thickBot="1">
      <c r="I205" s="2" t="str">
        <f>"1"&amp;O203&amp;N204</f>
        <v>15Singiel chłopców</v>
      </c>
      <c r="J205" s="30" t="str">
        <f>IF(AC204="","",IF(AC204=1,N205,IF(AC207=1,N208,IF(AC210=1,N211,""))))</f>
        <v>S5261</v>
      </c>
      <c r="K205" s="30">
        <f>IF(AC204="","",IF(AC204=1,N206,IF(AC207=1,N209,IF(AC210=1,N212,""))))</f>
        <v>0</v>
      </c>
      <c r="L205" s="30"/>
      <c r="N205" s="31" t="s">
        <v>66</v>
      </c>
      <c r="O205" s="32">
        <f>IF(O203&gt;0,(O203&amp;1)*1,"")</f>
        <v>51</v>
      </c>
      <c r="Q205" s="218"/>
      <c r="R205" s="218"/>
      <c r="S205" s="219"/>
      <c r="T205" s="187"/>
      <c r="U205" s="197" t="str">
        <f>IF(AND(N205&lt;&gt;"",N206=""),CONCATENATE(VLOOKUP(N205,'[1]zawodnicy'!$A:$E,1,FALSE)," ",VLOOKUP(N205,'[1]zawodnicy'!$A:$E,2,FALSE)," ",VLOOKUP(N205,'[1]zawodnicy'!$A:$E,3,FALSE)," - ",VLOOKUP(N205,'[1]zawodnicy'!$A:$E,4,FALSE)),"")</f>
        <v>S5261 Jakub SUSZYŃSKI - MKS Stal Nowa Dęba</v>
      </c>
      <c r="V205" s="198"/>
      <c r="W205" s="27"/>
      <c r="X205" s="28" t="str">
        <f>IF(SUM(AP209:AQ209)=0,"",AP209&amp;":"&amp;AQ209)</f>
        <v>21:18</v>
      </c>
      <c r="Y205" s="62" t="str">
        <f>IF(SUM(AP207:AQ207)=0,"",AP207&amp;":"&amp;AQ207)</f>
        <v>21:18</v>
      </c>
      <c r="Z205" s="187"/>
      <c r="AA205" s="192"/>
      <c r="AB205" s="192"/>
      <c r="AC205" s="195"/>
      <c r="AD205" s="2"/>
      <c r="AE205" s="25"/>
      <c r="AF205" s="25"/>
      <c r="AG205" s="39"/>
      <c r="BD205" s="12">
        <f>SUM(BD207:BD209)</f>
        <v>228</v>
      </c>
      <c r="BE205" s="12">
        <f>SUM(BE207:BE209)</f>
        <v>228</v>
      </c>
      <c r="BF205" s="12">
        <f>SUM(BF207:BF209)</f>
        <v>6</v>
      </c>
      <c r="BG205" s="12">
        <f>SUM(BG207:BG209)</f>
        <v>6</v>
      </c>
    </row>
    <row r="206" spans="10:63" ht="11.25" customHeight="1" thickBot="1">
      <c r="J206" s="30"/>
      <c r="K206" s="33"/>
      <c r="L206" s="33"/>
      <c r="N206" s="34"/>
      <c r="O206" s="33"/>
      <c r="P206" s="33"/>
      <c r="Q206" s="218"/>
      <c r="R206" s="218"/>
      <c r="S206" s="219"/>
      <c r="T206" s="203"/>
      <c r="U206" s="206">
        <f>IF(N206&lt;&gt;"",CONCATENATE(VLOOKUP(N206,'[1]zawodnicy'!$A:$E,1,FALSE)," ",VLOOKUP(N206,'[1]zawodnicy'!$A:$E,2,FALSE)," ",VLOOKUP(N206,'[1]zawodnicy'!$A:$E,3,FALSE)," - ",VLOOKUP(N206,'[1]zawodnicy'!$A:$E,4,FALSE)),"")</f>
      </c>
      <c r="V206" s="207"/>
      <c r="W206" s="27"/>
      <c r="X206" s="35">
        <f>IF(SUM(AR209:AS209)=0,"",AR209&amp;":"&amp;AS209)</f>
      </c>
      <c r="Y206" s="72">
        <f>IF(SUM(AR207:AS207)=0,"",AR207&amp;":"&amp;AS207)</f>
      </c>
      <c r="Z206" s="203"/>
      <c r="AA206" s="204"/>
      <c r="AB206" s="204"/>
      <c r="AC206" s="205"/>
      <c r="AD206" s="2"/>
      <c r="AE206" s="25"/>
      <c r="AF206" s="25"/>
      <c r="AG206" s="39"/>
      <c r="AH206" s="201" t="s">
        <v>12</v>
      </c>
      <c r="AI206" s="209"/>
      <c r="AJ206" s="208" t="s">
        <v>13</v>
      </c>
      <c r="AK206" s="209"/>
      <c r="AL206" s="208" t="s">
        <v>14</v>
      </c>
      <c r="AM206" s="202"/>
      <c r="AN206" s="201" t="s">
        <v>12</v>
      </c>
      <c r="AO206" s="209"/>
      <c r="AP206" s="208" t="s">
        <v>13</v>
      </c>
      <c r="AQ206" s="209"/>
      <c r="AR206" s="208" t="s">
        <v>14</v>
      </c>
      <c r="AS206" s="209"/>
      <c r="AT206" s="25"/>
      <c r="AU206" s="25"/>
      <c r="AV206" s="201">
        <v>1</v>
      </c>
      <c r="AW206" s="209"/>
      <c r="AX206" s="208">
        <v>2</v>
      </c>
      <c r="AY206" s="209"/>
      <c r="AZ206" s="208">
        <v>3</v>
      </c>
      <c r="BA206" s="202"/>
      <c r="BD206" s="201" t="s">
        <v>3</v>
      </c>
      <c r="BE206" s="202"/>
      <c r="BF206" s="201" t="s">
        <v>4</v>
      </c>
      <c r="BG206" s="202"/>
      <c r="BH206" s="201" t="s">
        <v>5</v>
      </c>
      <c r="BI206" s="202"/>
      <c r="BJ206" s="37" t="s">
        <v>6</v>
      </c>
      <c r="BK206" s="13">
        <f>SUM(BK207:BK209)</f>
        <v>2.1102640034714737E-16</v>
      </c>
    </row>
    <row r="207" spans="1:63" ht="11.25" customHeight="1">
      <c r="A207" s="12">
        <f>S207</f>
        <v>49</v>
      </c>
      <c r="B207" s="2" t="str">
        <f>IF(N205="","",N205)</f>
        <v>S5261</v>
      </c>
      <c r="C207" s="2">
        <f>IF(N206="","",N206)</f>
      </c>
      <c r="D207" s="2" t="str">
        <f>IF(N211="","",N211)</f>
        <v>M5545</v>
      </c>
      <c r="E207" s="2">
        <f>IF(N212="","",N212)</f>
      </c>
      <c r="I207" s="2" t="str">
        <f>"2"&amp;O203&amp;N204</f>
        <v>25Singiel chłopców</v>
      </c>
      <c r="J207" s="30" t="str">
        <f>IF(AC207="","",IF(AC204=2,N205,IF(AC207=2,N208,IF(AC210=2,N211,""))))</f>
        <v>M5545</v>
      </c>
      <c r="K207" s="30">
        <f>IF(AC207="","",IF(AC204=2,N206,IF(AC207=2,N209,IF(AC210=2,N212,""))))</f>
        <v>0</v>
      </c>
      <c r="M207" s="38" t="str">
        <f>N204</f>
        <v>Singiel chłopców</v>
      </c>
      <c r="O207" s="33"/>
      <c r="P207" s="33"/>
      <c r="Q207" s="40">
        <f>IF(AT207&gt;0,"",IF(A207=0,"",IF(VLOOKUP(A207,'[1]plan gier'!A:S,19,FALSE)="","",VLOOKUP(A207,'[1]plan gier'!A:S,19,FALSE))))</f>
      </c>
      <c r="R207" s="41" t="s">
        <v>15</v>
      </c>
      <c r="S207" s="89">
        <v>49</v>
      </c>
      <c r="T207" s="186">
        <v>2</v>
      </c>
      <c r="U207" s="189">
        <f>IF(AND(N208&lt;&gt;"",N209&lt;&gt;""),CONCATENATE(VLOOKUP(N208,'[1]zawodnicy'!$A:$E,1,FALSE)," ",VLOOKUP(N208,'[1]zawodnicy'!$A:$E,2,FALSE)," ",VLOOKUP(N208,'[1]zawodnicy'!$A:$E,3,FALSE)," - ",VLOOKUP(N208,'[1]zawodnicy'!$A:$E,4,FALSE)),"")</f>
      </c>
      <c r="V207" s="190"/>
      <c r="W207" s="43" t="str">
        <f>IF(SUM(AN209:AO209)=0,"",AO209&amp;":"&amp;AN209)</f>
        <v>19:21</v>
      </c>
      <c r="X207" s="76"/>
      <c r="Y207" s="46" t="str">
        <f>IF(SUM(AN208:AO208)=0,"",AN208&amp;":"&amp;AO208)</f>
        <v>15:21</v>
      </c>
      <c r="Z207" s="186" t="str">
        <f>IF(SUM(AV208:AW208,AZ208:BA208)=0,"",BD208&amp;":"&amp;BE208)</f>
        <v>70:84</v>
      </c>
      <c r="AA207" s="191" t="str">
        <f>IF(SUM(AV208:AW208,AZ208:BA208)=0,"",BF208&amp;":"&amp;BG208)</f>
        <v>0:4</v>
      </c>
      <c r="AB207" s="191" t="str">
        <f>IF(SUM(AV208:AW208,AZ208:BA208)=0,"",BH208&amp;":"&amp;BI208)</f>
        <v>0:2</v>
      </c>
      <c r="AC207" s="194">
        <f>IF(SUM(BH207:BH209)&gt;0,BJ208,"")</f>
        <v>3</v>
      </c>
      <c r="AD207" s="2"/>
      <c r="AE207" s="25"/>
      <c r="AF207" s="25"/>
      <c r="AG207" s="41" t="s">
        <v>15</v>
      </c>
      <c r="AH207" s="49">
        <f>IF(ISBLANK(S207),"",VLOOKUP(S207,'[1]plan gier'!$X:$AN,12,FALSE))</f>
        <v>21</v>
      </c>
      <c r="AI207" s="50">
        <f>IF(ISBLANK(S207),"",VLOOKUP(S207,'[1]plan gier'!$X:$AN,13,FALSE))</f>
        <v>14</v>
      </c>
      <c r="AJ207" s="50">
        <f>IF(ISBLANK(S207),"",VLOOKUP(S207,'[1]plan gier'!$X:$AN,14,FALSE))</f>
        <v>21</v>
      </c>
      <c r="AK207" s="50">
        <f>IF(ISBLANK(S207),"",VLOOKUP(S207,'[1]plan gier'!$X:$AN,15,FALSE))</f>
        <v>18</v>
      </c>
      <c r="AL207" s="50">
        <f>IF(ISBLANK(S207),"",VLOOKUP(S207,'[1]plan gier'!$X:$AN,16,FALSE))</f>
        <v>0</v>
      </c>
      <c r="AM207" s="50">
        <f>IF(ISBLANK(S207),"",VLOOKUP(S207,'[1]plan gier'!$X:$AN,17,FALSE))</f>
        <v>0</v>
      </c>
      <c r="AN207" s="100">
        <f aca="true" t="shared" si="20" ref="AN207:AS209">IF(AH207="",0,AH207)</f>
        <v>21</v>
      </c>
      <c r="AO207" s="48">
        <f t="shared" si="20"/>
        <v>14</v>
      </c>
      <c r="AP207" s="101">
        <f t="shared" si="20"/>
        <v>21</v>
      </c>
      <c r="AQ207" s="48">
        <f t="shared" si="20"/>
        <v>18</v>
      </c>
      <c r="AR207" s="101">
        <f t="shared" si="20"/>
        <v>0</v>
      </c>
      <c r="AS207" s="48">
        <f t="shared" si="20"/>
        <v>0</v>
      </c>
      <c r="AT207" s="102">
        <f>SUM(AN207:AS207)</f>
        <v>74</v>
      </c>
      <c r="AU207" s="103">
        <v>1</v>
      </c>
      <c r="AV207" s="104"/>
      <c r="AW207" s="105"/>
      <c r="AX207" s="50">
        <f>IF(AH209&gt;AI209,1,0)+IF(AJ209&gt;AK209,1,0)+IF(AL209&gt;AM209,1,0)</f>
        <v>2</v>
      </c>
      <c r="AY207" s="50">
        <f>AV208</f>
        <v>0</v>
      </c>
      <c r="AZ207" s="50">
        <f>IF(AH207&gt;AI207,1,0)+IF(AJ207&gt;AK207,1,0)+IF(AL207&gt;AM207,1,0)</f>
        <v>2</v>
      </c>
      <c r="BA207" s="51">
        <f>AV209</f>
        <v>0</v>
      </c>
      <c r="BD207" s="49">
        <f>AN207+AP207+AR207+AN209+AP209+AR209</f>
        <v>84</v>
      </c>
      <c r="BE207" s="51">
        <f>AO207+AQ207+AS207+AO209+AQ209+AS209</f>
        <v>69</v>
      </c>
      <c r="BF207" s="49">
        <f>AX207+AZ207</f>
        <v>4</v>
      </c>
      <c r="BG207" s="51">
        <f>AY207+BA207</f>
        <v>0</v>
      </c>
      <c r="BH207" s="49">
        <f>IF(AX207&gt;AY207,1,0)+IF(AZ207&gt;BA207,1,0)</f>
        <v>2</v>
      </c>
      <c r="BI207" s="55">
        <f>IF(AY207&gt;AX207,1,0)+IF(BA207&gt;AZ207,1,0)</f>
        <v>0</v>
      </c>
      <c r="BJ207" s="106">
        <f>IF(BH207+BI207=0,"",IF(BK207=MAX(BK207:BK209),1,IF(BK207=MIN(BK207:BK209),3,2)))</f>
        <v>1</v>
      </c>
      <c r="BK207" s="13">
        <f>IF(BH207+BI207&lt;&gt;0,BH207-BI207+(BF207-BG207)/100+(BD207-BE207)/10000,-2)</f>
        <v>2.0415</v>
      </c>
    </row>
    <row r="208" spans="1:63" ht="11.25" customHeight="1">
      <c r="A208" s="12">
        <f>S208</f>
        <v>69</v>
      </c>
      <c r="B208" s="2" t="str">
        <f>IF(N208="","",N208)</f>
        <v>G5231</v>
      </c>
      <c r="C208" s="2">
        <f>IF(N209="","",N209)</f>
      </c>
      <c r="D208" s="2" t="str">
        <f>IF(N211="","",N211)</f>
        <v>M5545</v>
      </c>
      <c r="E208" s="2">
        <f>IF(N212="","",N212)</f>
      </c>
      <c r="J208" s="30"/>
      <c r="K208" s="12"/>
      <c r="M208" s="38" t="str">
        <f>N204</f>
        <v>Singiel chłopców</v>
      </c>
      <c r="N208" s="31" t="s">
        <v>67</v>
      </c>
      <c r="O208" s="32">
        <f>IF(O203&gt;0,(O203&amp;2)*1,"")</f>
        <v>52</v>
      </c>
      <c r="Q208" s="40">
        <f>IF(AT208&gt;0,"",IF(A208=0,"",IF(VLOOKUP(A208,'[1]plan gier'!A:S,19,FALSE)="","",VLOOKUP(A208,'[1]plan gier'!A:S,19,FALSE))))</f>
      </c>
      <c r="R208" s="41" t="s">
        <v>19</v>
      </c>
      <c r="S208" s="89">
        <v>69</v>
      </c>
      <c r="T208" s="187"/>
      <c r="U208" s="197" t="str">
        <f>IF(AND(N208&lt;&gt;"",N209=""),CONCATENATE(VLOOKUP(N208,'[1]zawodnicy'!$A:$E,1,FALSE)," ",VLOOKUP(N208,'[1]zawodnicy'!$A:$E,2,FALSE)," ",VLOOKUP(N208,'[1]zawodnicy'!$A:$E,3,FALSE)," - ",VLOOKUP(N208,'[1]zawodnicy'!$A:$E,4,FALSE)),"")</f>
        <v>G5231 Sebastian GĄSIOR - UKS Orbitek Straszęcin</v>
      </c>
      <c r="V208" s="198"/>
      <c r="W208" s="60" t="str">
        <f>IF(SUM(AP209:AQ209)=0,"",AQ209&amp;":"&amp;AP209)</f>
        <v>18:21</v>
      </c>
      <c r="X208" s="86"/>
      <c r="Y208" s="62" t="str">
        <f>IF(SUM(AP208:AQ208)=0,"",AP208&amp;":"&amp;AQ208)</f>
        <v>18:21</v>
      </c>
      <c r="Z208" s="187"/>
      <c r="AA208" s="192"/>
      <c r="AB208" s="192"/>
      <c r="AC208" s="195"/>
      <c r="AD208" s="2"/>
      <c r="AE208" s="25"/>
      <c r="AF208" s="25"/>
      <c r="AG208" s="41" t="s">
        <v>19</v>
      </c>
      <c r="AH208" s="63">
        <f>IF(ISBLANK(S208),"",VLOOKUP(S208,'[1]plan gier'!$X:$AN,12,FALSE))</f>
        <v>15</v>
      </c>
      <c r="AI208" s="64">
        <f>IF(ISBLANK(S208),"",VLOOKUP(S208,'[1]plan gier'!$X:$AN,13,FALSE))</f>
        <v>21</v>
      </c>
      <c r="AJ208" s="64">
        <f>IF(ISBLANK(S208),"",VLOOKUP(S208,'[1]plan gier'!$X:$AN,14,FALSE))</f>
        <v>18</v>
      </c>
      <c r="AK208" s="64">
        <f>IF(ISBLANK(S208),"",VLOOKUP(S208,'[1]plan gier'!$X:$AN,15,FALSE))</f>
        <v>21</v>
      </c>
      <c r="AL208" s="64">
        <f>IF(ISBLANK(S208),"",VLOOKUP(S208,'[1]plan gier'!$X:$AN,16,FALSE))</f>
        <v>0</v>
      </c>
      <c r="AM208" s="64">
        <f>IF(ISBLANK(S208),"",VLOOKUP(S208,'[1]plan gier'!$X:$AN,17,FALSE))</f>
        <v>0</v>
      </c>
      <c r="AN208" s="107">
        <f t="shared" si="20"/>
        <v>15</v>
      </c>
      <c r="AO208" s="64">
        <f t="shared" si="20"/>
        <v>21</v>
      </c>
      <c r="AP208" s="108">
        <f t="shared" si="20"/>
        <v>18</v>
      </c>
      <c r="AQ208" s="64">
        <f t="shared" si="20"/>
        <v>21</v>
      </c>
      <c r="AR208" s="108">
        <f t="shared" si="20"/>
        <v>0</v>
      </c>
      <c r="AS208" s="64">
        <f t="shared" si="20"/>
        <v>0</v>
      </c>
      <c r="AT208" s="102">
        <f>SUM(AN208:AS208)</f>
        <v>75</v>
      </c>
      <c r="AU208" s="103">
        <v>2</v>
      </c>
      <c r="AV208" s="63">
        <f>IF(AH209&lt;AI209,1,0)+IF(AJ209&lt;AK209,1,0)+IF(AL209&lt;AM209,1,0)</f>
        <v>0</v>
      </c>
      <c r="AW208" s="64">
        <f>AX207</f>
        <v>2</v>
      </c>
      <c r="AX208" s="109"/>
      <c r="AY208" s="110"/>
      <c r="AZ208" s="64">
        <f>IF(AH208&gt;AI208,1,0)+IF(AJ208&gt;AK208,1,0)+IF(AL208&gt;AM208,1,0)</f>
        <v>0</v>
      </c>
      <c r="BA208" s="65">
        <f>AX209</f>
        <v>2</v>
      </c>
      <c r="BD208" s="63">
        <f>AN208+AP208+AR208+AO209+AQ209+AS209</f>
        <v>70</v>
      </c>
      <c r="BE208" s="65">
        <f>AO208+AQ208+AS208+AN209+AP209+AR209</f>
        <v>84</v>
      </c>
      <c r="BF208" s="63">
        <f>AV208+AZ208</f>
        <v>0</v>
      </c>
      <c r="BG208" s="65">
        <f>AW208+BA208</f>
        <v>4</v>
      </c>
      <c r="BH208" s="63">
        <f>IF(AV208&gt;AW208,1,0)+IF(AZ208&gt;BA208,1,0)</f>
        <v>0</v>
      </c>
      <c r="BI208" s="69">
        <f>IF(AW208&gt;AV208,1,0)+IF(BA208&gt;AZ208,1,0)</f>
        <v>2</v>
      </c>
      <c r="BJ208" s="70">
        <f>IF(BH208+BI208=0,"",IF(BK208=MAX(BK207:BK209),1,IF(BK208=MIN(BK207:BK209),3,2)))</f>
        <v>3</v>
      </c>
      <c r="BK208" s="13">
        <f>IF(BH208+BI208&lt;&gt;0,BH208-BI208+(BF208-BG208)/100+(BD208-BE208)/10000,-2)</f>
        <v>-2.0414</v>
      </c>
    </row>
    <row r="209" spans="1:63" ht="11.25" customHeight="1" thickBot="1">
      <c r="A209" s="12">
        <f>S209</f>
        <v>89</v>
      </c>
      <c r="B209" s="2" t="str">
        <f>IF(N205="","",N205)</f>
        <v>S5261</v>
      </c>
      <c r="C209" s="2">
        <f>IF(N206="","",N206)</f>
      </c>
      <c r="D209" s="2" t="str">
        <f>IF(N208="","",N208)</f>
        <v>G5231</v>
      </c>
      <c r="E209" s="2">
        <f>IF(N209="","",N209)</f>
      </c>
      <c r="I209" s="2" t="str">
        <f>"3"&amp;O203&amp;N204</f>
        <v>35Singiel chłopców</v>
      </c>
      <c r="J209" s="30" t="str">
        <f>IF(AC210="","",IF(AC204=3,N205,IF(AC207=3,N208,IF(AC210=3,N211,""))))</f>
        <v>G5231</v>
      </c>
      <c r="K209" s="30">
        <f>IF(AC210="","",IF(AC204=3,N206,IF(AC207=3,N209,IF(AC210=3,N212,""))))</f>
        <v>0</v>
      </c>
      <c r="M209" s="38" t="str">
        <f>N204</f>
        <v>Singiel chłopców</v>
      </c>
      <c r="N209" s="34"/>
      <c r="O209" s="33"/>
      <c r="P209" s="33"/>
      <c r="Q209" s="40">
        <f>IF(AT209&gt;0,"",IF(A209=0,"",IF(VLOOKUP(A209,'[1]plan gier'!A:S,19,FALSE)="","",VLOOKUP(A209,'[1]plan gier'!A:S,19,FALSE))))</f>
      </c>
      <c r="R209" s="111" t="s">
        <v>22</v>
      </c>
      <c r="S209" s="89">
        <v>89</v>
      </c>
      <c r="T209" s="203"/>
      <c r="U209" s="206">
        <f>IF(N209&lt;&gt;"",CONCATENATE(VLOOKUP(N209,'[1]zawodnicy'!$A:$E,1,FALSE)," ",VLOOKUP(N209,'[1]zawodnicy'!$A:$E,2,FALSE)," ",VLOOKUP(N209,'[1]zawodnicy'!$A:$E,3,FALSE)," - ",VLOOKUP(N209,'[1]zawodnicy'!$A:$E,4,FALSE)),"")</f>
      </c>
      <c r="V209" s="207"/>
      <c r="W209" s="71">
        <f>IF(SUM(AR209:AS209)=0,"",AS209&amp;":"&amp;AR209)</f>
      </c>
      <c r="X209" s="86"/>
      <c r="Y209" s="72">
        <f>IF(SUM(AR208:AS208)=0,"",AR208&amp;":"&amp;AS208)</f>
      </c>
      <c r="Z209" s="203"/>
      <c r="AA209" s="204"/>
      <c r="AB209" s="204"/>
      <c r="AC209" s="205"/>
      <c r="AD209" s="2"/>
      <c r="AE209" s="25"/>
      <c r="AF209" s="25"/>
      <c r="AG209" s="111" t="s">
        <v>22</v>
      </c>
      <c r="AH209" s="82">
        <f>IF(ISBLANK(S209),"",VLOOKUP(S209,'[1]plan gier'!$X:$AN,12,FALSE))</f>
        <v>21</v>
      </c>
      <c r="AI209" s="79">
        <f>IF(ISBLANK(S209),"",VLOOKUP(S209,'[1]plan gier'!$X:$AN,13,FALSE))</f>
        <v>19</v>
      </c>
      <c r="AJ209" s="79">
        <f>IF(ISBLANK(S209),"",VLOOKUP(S209,'[1]plan gier'!$X:$AN,14,FALSE))</f>
        <v>21</v>
      </c>
      <c r="AK209" s="79">
        <f>IF(ISBLANK(S209),"",VLOOKUP(S209,'[1]plan gier'!$X:$AN,15,FALSE))</f>
        <v>18</v>
      </c>
      <c r="AL209" s="79">
        <f>IF(ISBLANK(S209),"",VLOOKUP(S209,'[1]plan gier'!$X:$AN,16,FALSE))</f>
        <v>0</v>
      </c>
      <c r="AM209" s="79">
        <f>IF(ISBLANK(S209),"",VLOOKUP(S209,'[1]plan gier'!$X:$AN,17,FALSE))</f>
        <v>0</v>
      </c>
      <c r="AN209" s="112">
        <f t="shared" si="20"/>
        <v>21</v>
      </c>
      <c r="AO209" s="79">
        <f t="shared" si="20"/>
        <v>19</v>
      </c>
      <c r="AP209" s="113">
        <f t="shared" si="20"/>
        <v>21</v>
      </c>
      <c r="AQ209" s="79">
        <f t="shared" si="20"/>
        <v>18</v>
      </c>
      <c r="AR209" s="113">
        <f t="shared" si="20"/>
        <v>0</v>
      </c>
      <c r="AS209" s="79">
        <f t="shared" si="20"/>
        <v>0</v>
      </c>
      <c r="AT209" s="102">
        <f>SUM(AN209:AS209)</f>
        <v>79</v>
      </c>
      <c r="AU209" s="103">
        <v>3</v>
      </c>
      <c r="AV209" s="82">
        <f>IF(AH207&lt;AI207,1,0)+IF(AJ207&lt;AK207,1,0)+IF(AL207&lt;AM207,1,0)</f>
        <v>0</v>
      </c>
      <c r="AW209" s="79">
        <f>AZ207</f>
        <v>2</v>
      </c>
      <c r="AX209" s="79">
        <f>IF(AH208&lt;AI208,1,0)+IF(AJ208&lt;AK208,1,0)+IF(AL208&lt;AM208,1,0)</f>
        <v>2</v>
      </c>
      <c r="AY209" s="79">
        <f>AZ208</f>
        <v>0</v>
      </c>
      <c r="AZ209" s="114"/>
      <c r="BA209" s="115"/>
      <c r="BD209" s="82">
        <f>AO207+AQ207+AS207+AO208+AQ208+AS208</f>
        <v>74</v>
      </c>
      <c r="BE209" s="84">
        <f>AN207+AP207+AR207+AN208+AP208+AR208</f>
        <v>75</v>
      </c>
      <c r="BF209" s="82">
        <f>AV209+AX209</f>
        <v>2</v>
      </c>
      <c r="BG209" s="84">
        <f>AW209+AY209</f>
        <v>2</v>
      </c>
      <c r="BH209" s="82">
        <f>IF(AV209&gt;AW209,1,0)+IF(AX209&gt;AY209,1,0)</f>
        <v>1</v>
      </c>
      <c r="BI209" s="83">
        <f>IF(AW209&gt;AV209,1,0)+IF(AY209&gt;AX209,1,0)</f>
        <v>1</v>
      </c>
      <c r="BJ209" s="85">
        <f>IF(BH209+BI209=0,"",IF(BK209=MAX(BK207:BK209),1,IF(BK209=MIN(BK207:BK209),3,2)))</f>
        <v>2</v>
      </c>
      <c r="BK209" s="13">
        <f>IF(BH209+BI209&lt;&gt;0,BH209-BI209+(BF209-BG209)/100+(BD209-BE209)/10000,-2)</f>
        <v>-0.0001</v>
      </c>
    </row>
    <row r="210" spans="1:59" ht="11.25" customHeight="1">
      <c r="A210" s="2"/>
      <c r="J210" s="33"/>
      <c r="K210" s="33"/>
      <c r="L210" s="33"/>
      <c r="O210" s="33"/>
      <c r="P210" s="33"/>
      <c r="Q210" s="2"/>
      <c r="R210" s="2"/>
      <c r="S210" s="2"/>
      <c r="T210" s="186">
        <v>3</v>
      </c>
      <c r="U210" s="189">
        <f>IF(AND(N211&lt;&gt;"",N212&lt;&gt;""),CONCATENATE(VLOOKUP(N211,'[1]zawodnicy'!$A:$E,1,FALSE)," ",VLOOKUP(N211,'[1]zawodnicy'!$A:$E,2,FALSE)," ",VLOOKUP(N211,'[1]zawodnicy'!$A:$E,3,FALSE)," - ",VLOOKUP(N211,'[1]zawodnicy'!$A:$E,4,FALSE)),"")</f>
      </c>
      <c r="V210" s="190"/>
      <c r="W210" s="43" t="str">
        <f>IF(SUM(AN207:AO207)=0,"",AO207&amp;":"&amp;AN207)</f>
        <v>14:21</v>
      </c>
      <c r="X210" s="45" t="str">
        <f>IF(SUM(AN208:AO208)=0,"",AO208&amp;":"&amp;AN208)</f>
        <v>21:15</v>
      </c>
      <c r="Y210" s="116"/>
      <c r="Z210" s="186" t="str">
        <f>IF(SUM(AV209:AY209)=0,"",BD209&amp;":"&amp;BE209)</f>
        <v>74:75</v>
      </c>
      <c r="AA210" s="191" t="str">
        <f>IF(SUM(AV209:AY209)=0,"",BF209&amp;":"&amp;BG209)</f>
        <v>2:2</v>
      </c>
      <c r="AB210" s="191" t="str">
        <f>IF(SUM(AV209:AY209)=0,"",BH209&amp;":"&amp;BI209)</f>
        <v>1:1</v>
      </c>
      <c r="AC210" s="194">
        <f>IF(SUM(BH207:BH209)&gt;0,BJ209,"")</f>
        <v>2</v>
      </c>
      <c r="AD210" s="2"/>
      <c r="AE210" s="25"/>
      <c r="AF210" s="25"/>
      <c r="BD210" s="12">
        <f>SUM(BD207:BD209)</f>
        <v>228</v>
      </c>
      <c r="BE210" s="12">
        <f>SUM(BE207:BE209)</f>
        <v>228</v>
      </c>
      <c r="BF210" s="12">
        <f>SUM(BF207:BF209)</f>
        <v>6</v>
      </c>
      <c r="BG210" s="12">
        <f>SUM(BG207:BG209)</f>
        <v>6</v>
      </c>
    </row>
    <row r="211" spans="1:63" ht="11.25" customHeight="1">
      <c r="A211" s="12"/>
      <c r="J211" s="12"/>
      <c r="K211" s="12"/>
      <c r="L211" s="12"/>
      <c r="N211" s="31" t="s">
        <v>68</v>
      </c>
      <c r="O211" s="32">
        <f>IF(O203&gt;0,(O203&amp;3)*1,"")</f>
        <v>53</v>
      </c>
      <c r="Q211" s="88"/>
      <c r="R211" s="88"/>
      <c r="S211" s="89"/>
      <c r="T211" s="187"/>
      <c r="U211" s="197" t="str">
        <f>IF(AND(N211&lt;&gt;"",N212=""),CONCATENATE(VLOOKUP(N211,'[1]zawodnicy'!$A:$E,1,FALSE)," ",VLOOKUP(N211,'[1]zawodnicy'!$A:$E,2,FALSE)," ",VLOOKUP(N211,'[1]zawodnicy'!$A:$E,3,FALSE)," - ",VLOOKUP(N211,'[1]zawodnicy'!$A:$E,4,FALSE)),"")</f>
        <v>M5545 Wojciech MACHAJ - UKSB Volant Mielec</v>
      </c>
      <c r="V211" s="198"/>
      <c r="W211" s="60" t="str">
        <f>IF(SUM(AP207:AQ207)=0,"",AQ207&amp;":"&amp;AP207)</f>
        <v>18:21</v>
      </c>
      <c r="X211" s="28" t="str">
        <f>IF(SUM(AP208:AQ208)=0,"",AQ208&amp;":"&amp;AP208)</f>
        <v>21:18</v>
      </c>
      <c r="Y211" s="117"/>
      <c r="Z211" s="187"/>
      <c r="AA211" s="192"/>
      <c r="AB211" s="192"/>
      <c r="AC211" s="195"/>
      <c r="AD211" s="2"/>
      <c r="AE211" s="25"/>
      <c r="AF211" s="25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1.25" customHeight="1" thickBot="1">
      <c r="A212" s="2"/>
      <c r="J212" s="33"/>
      <c r="K212" s="33"/>
      <c r="L212" s="33"/>
      <c r="N212" s="34"/>
      <c r="O212" s="33"/>
      <c r="P212" s="33"/>
      <c r="Q212" s="2"/>
      <c r="R212" s="2"/>
      <c r="S212" s="2"/>
      <c r="T212" s="188"/>
      <c r="U212" s="199">
        <f>IF(N212&lt;&gt;"",CONCATENATE(VLOOKUP(N212,'[1]zawodnicy'!$A:$E,1,FALSE)," ",VLOOKUP(N212,'[1]zawodnicy'!$A:$E,2,FALSE)," ",VLOOKUP(N212,'[1]zawodnicy'!$A:$E,3,FALSE)," - ",VLOOKUP(N212,'[1]zawodnicy'!$A:$E,4,FALSE)),"")</f>
      </c>
      <c r="V212" s="200"/>
      <c r="W212" s="91">
        <f>IF(SUM(AR207:AS207)=0,"",AS207&amp;":"&amp;AR207)</f>
      </c>
      <c r="X212" s="92">
        <f>IF(SUM(AR208:AS208)=0,"",AS208&amp;":"&amp;AR208)</f>
      </c>
      <c r="Y212" s="93"/>
      <c r="Z212" s="188"/>
      <c r="AA212" s="193"/>
      <c r="AB212" s="193"/>
      <c r="AC212" s="196"/>
      <c r="AD212" s="30"/>
      <c r="AE212" s="25"/>
      <c r="AF212" s="25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ht="11.25" customHeight="1" thickBot="1"/>
    <row r="214" spans="14:32" ht="11.25" customHeight="1" thickBot="1">
      <c r="N214" s="8"/>
      <c r="O214" s="15">
        <v>6</v>
      </c>
      <c r="Q214" s="214" t="str">
        <f>"Grupa "&amp;O214&amp;"."</f>
        <v>Grupa 6.</v>
      </c>
      <c r="R214" s="214"/>
      <c r="S214" s="215"/>
      <c r="T214" s="17" t="s">
        <v>1</v>
      </c>
      <c r="U214" s="216" t="s">
        <v>2</v>
      </c>
      <c r="V214" s="217"/>
      <c r="W214" s="17">
        <v>1</v>
      </c>
      <c r="X214" s="19">
        <v>2</v>
      </c>
      <c r="Y214" s="94">
        <v>3</v>
      </c>
      <c r="Z214" s="95" t="s">
        <v>3</v>
      </c>
      <c r="AA214" s="23" t="s">
        <v>4</v>
      </c>
      <c r="AB214" s="23" t="s">
        <v>5</v>
      </c>
      <c r="AC214" s="96" t="s">
        <v>6</v>
      </c>
      <c r="AD214" s="2"/>
      <c r="AE214" s="25"/>
      <c r="AF214" s="25"/>
    </row>
    <row r="215" spans="10:45" ht="11.25" customHeight="1">
      <c r="J215" s="33"/>
      <c r="K215" s="33"/>
      <c r="L215" s="33"/>
      <c r="N215" s="26" t="s">
        <v>53</v>
      </c>
      <c r="Q215" s="218" t="s">
        <v>9</v>
      </c>
      <c r="R215" s="218"/>
      <c r="S215" s="219" t="s">
        <v>10</v>
      </c>
      <c r="T215" s="210">
        <v>1</v>
      </c>
      <c r="U215" s="220">
        <f>IF(AND(N216&lt;&gt;"",N217&lt;&gt;""),CONCATENATE(VLOOKUP(N216,'[1]zawodnicy'!$A:$E,1,FALSE)," ",VLOOKUP(N216,'[1]zawodnicy'!$A:$E,2,FALSE)," ",VLOOKUP(N216,'[1]zawodnicy'!$A:$E,3,FALSE)," - ",VLOOKUP(N216,'[1]zawodnicy'!$A:$E,4,FALSE)),"")</f>
      </c>
      <c r="V215" s="221"/>
      <c r="W215" s="97"/>
      <c r="X215" s="98" t="str">
        <f>IF(SUM(AN220:AO220)=0,"",AN220&amp;":"&amp;AO220)</f>
        <v>0:21</v>
      </c>
      <c r="Y215" s="99" t="str">
        <f>IF(SUM(AN218:AO218)=0,"",AN218&amp;":"&amp;AO218)</f>
        <v>0:21</v>
      </c>
      <c r="Z215" s="210" t="str">
        <f>IF(SUM(AX218:BA218)=0,"",BD218&amp;":"&amp;BE218)</f>
        <v>0:84</v>
      </c>
      <c r="AA215" s="211" t="str">
        <f>IF(SUM(AX218:BA218)=0,"",BF218&amp;":"&amp;BG218)</f>
        <v>0:4</v>
      </c>
      <c r="AB215" s="211" t="str">
        <f>IF(SUM(AX218:BA218)=0,"",BH218&amp;":"&amp;BI218)</f>
        <v>0:2</v>
      </c>
      <c r="AC215" s="212">
        <f>IF(SUM(BH218:BH220)&gt;0,BJ218,"")</f>
        <v>3</v>
      </c>
      <c r="AD215" s="2"/>
      <c r="AE215" s="25"/>
      <c r="AF215" s="25"/>
      <c r="AG215" s="39"/>
      <c r="AH215" s="213" t="s">
        <v>7</v>
      </c>
      <c r="AI215" s="213"/>
      <c r="AJ215" s="213"/>
      <c r="AK215" s="213"/>
      <c r="AL215" s="213"/>
      <c r="AM215" s="213"/>
      <c r="AN215" s="213" t="s">
        <v>8</v>
      </c>
      <c r="AO215" s="213"/>
      <c r="AP215" s="213"/>
      <c r="AQ215" s="213"/>
      <c r="AR215" s="213"/>
      <c r="AS215" s="213"/>
    </row>
    <row r="216" spans="9:59" ht="11.25" customHeight="1" thickBot="1">
      <c r="I216" s="2" t="str">
        <f>"1"&amp;O214&amp;N215</f>
        <v>16Singiel chłopców</v>
      </c>
      <c r="J216" s="30" t="str">
        <f>IF(AC215="","",IF(AC215=1,N216,IF(AC218=1,N219,IF(AC221=1,N222,""))))</f>
        <v>W5707</v>
      </c>
      <c r="K216" s="30">
        <f>IF(AC215="","",IF(AC215=1,N217,IF(AC218=1,N220,IF(AC221=1,N223,""))))</f>
        <v>0</v>
      </c>
      <c r="L216" s="30"/>
      <c r="N216" s="31" t="s">
        <v>69</v>
      </c>
      <c r="O216" s="32">
        <f>IF(O214&gt;0,(O214&amp;1)*1,"")</f>
        <v>61</v>
      </c>
      <c r="Q216" s="218"/>
      <c r="R216" s="218"/>
      <c r="S216" s="219"/>
      <c r="T216" s="187"/>
      <c r="U216" s="197" t="str">
        <f>IF(AND(N216&lt;&gt;"",N217=""),CONCATENATE(VLOOKUP(N216,'[1]zawodnicy'!$A:$E,1,FALSE)," ",VLOOKUP(N216,'[1]zawodnicy'!$A:$E,2,FALSE)," ",VLOOKUP(N216,'[1]zawodnicy'!$A:$E,3,FALSE)," - ",VLOOKUP(N216,'[1]zawodnicy'!$A:$E,4,FALSE)),"")</f>
        <v>K4981 Michał KOSZTYŁO - UKS Orbitek Straszęcin</v>
      </c>
      <c r="V216" s="198"/>
      <c r="W216" s="27"/>
      <c r="X216" s="28" t="str">
        <f>IF(SUM(AP220:AQ220)=0,"",AP220&amp;":"&amp;AQ220)</f>
        <v>0:21</v>
      </c>
      <c r="Y216" s="62" t="str">
        <f>IF(SUM(AP218:AQ218)=0,"",AP218&amp;":"&amp;AQ218)</f>
        <v>0:21</v>
      </c>
      <c r="Z216" s="187"/>
      <c r="AA216" s="192"/>
      <c r="AB216" s="192"/>
      <c r="AC216" s="195"/>
      <c r="AD216" s="2"/>
      <c r="AE216" s="25"/>
      <c r="AF216" s="25"/>
      <c r="AG216" s="39"/>
      <c r="BD216" s="12">
        <f>SUM(BD218:BD220)</f>
        <v>181</v>
      </c>
      <c r="BE216" s="12">
        <f>SUM(BE218:BE220)</f>
        <v>181</v>
      </c>
      <c r="BF216" s="12">
        <f>SUM(BF218:BF220)</f>
        <v>7</v>
      </c>
      <c r="BG216" s="12">
        <f>SUM(BG218:BG220)</f>
        <v>7</v>
      </c>
    </row>
    <row r="217" spans="10:63" ht="11.25" customHeight="1" thickBot="1">
      <c r="J217" s="30"/>
      <c r="K217" s="33"/>
      <c r="L217" s="33"/>
      <c r="N217" s="34"/>
      <c r="O217" s="33"/>
      <c r="P217" s="33"/>
      <c r="Q217" s="218"/>
      <c r="R217" s="218"/>
      <c r="S217" s="219"/>
      <c r="T217" s="203"/>
      <c r="U217" s="206">
        <f>IF(N217&lt;&gt;"",CONCATENATE(VLOOKUP(N217,'[1]zawodnicy'!$A:$E,1,FALSE)," ",VLOOKUP(N217,'[1]zawodnicy'!$A:$E,2,FALSE)," ",VLOOKUP(N217,'[1]zawodnicy'!$A:$E,3,FALSE)," - ",VLOOKUP(N217,'[1]zawodnicy'!$A:$E,4,FALSE)),"")</f>
      </c>
      <c r="V217" s="207"/>
      <c r="W217" s="27"/>
      <c r="X217" s="35">
        <f>IF(SUM(AR220:AS220)=0,"",AR220&amp;":"&amp;AS220)</f>
      </c>
      <c r="Y217" s="72">
        <f>IF(SUM(AR218:AS218)=0,"",AR218&amp;":"&amp;AS218)</f>
      </c>
      <c r="Z217" s="203"/>
      <c r="AA217" s="204"/>
      <c r="AB217" s="204"/>
      <c r="AC217" s="205"/>
      <c r="AD217" s="2"/>
      <c r="AE217" s="25"/>
      <c r="AF217" s="25"/>
      <c r="AG217" s="39"/>
      <c r="AH217" s="201" t="s">
        <v>12</v>
      </c>
      <c r="AI217" s="209"/>
      <c r="AJ217" s="208" t="s">
        <v>13</v>
      </c>
      <c r="AK217" s="209"/>
      <c r="AL217" s="208" t="s">
        <v>14</v>
      </c>
      <c r="AM217" s="202"/>
      <c r="AN217" s="201" t="s">
        <v>12</v>
      </c>
      <c r="AO217" s="209"/>
      <c r="AP217" s="208" t="s">
        <v>13</v>
      </c>
      <c r="AQ217" s="209"/>
      <c r="AR217" s="208" t="s">
        <v>14</v>
      </c>
      <c r="AS217" s="209"/>
      <c r="AT217" s="25"/>
      <c r="AU217" s="25"/>
      <c r="AV217" s="201">
        <v>1</v>
      </c>
      <c r="AW217" s="209"/>
      <c r="AX217" s="208">
        <v>2</v>
      </c>
      <c r="AY217" s="209"/>
      <c r="AZ217" s="208">
        <v>3</v>
      </c>
      <c r="BA217" s="202"/>
      <c r="BD217" s="201" t="s">
        <v>3</v>
      </c>
      <c r="BE217" s="202"/>
      <c r="BF217" s="201" t="s">
        <v>4</v>
      </c>
      <c r="BG217" s="202"/>
      <c r="BH217" s="201" t="s">
        <v>5</v>
      </c>
      <c r="BI217" s="202"/>
      <c r="BJ217" s="37" t="s">
        <v>6</v>
      </c>
      <c r="BK217" s="13">
        <f>SUM(BK218:BK220)</f>
        <v>0</v>
      </c>
    </row>
    <row r="218" spans="1:63" ht="11.25" customHeight="1">
      <c r="A218" s="12">
        <f>S218</f>
        <v>50</v>
      </c>
      <c r="B218" s="2" t="str">
        <f>IF(N216="","",N216)</f>
        <v>K4981</v>
      </c>
      <c r="C218" s="2">
        <f>IF(N217="","",N217)</f>
      </c>
      <c r="D218" s="2" t="str">
        <f>IF(N222="","",N222)</f>
        <v>W5707</v>
      </c>
      <c r="E218" s="2">
        <f>IF(N223="","",N223)</f>
      </c>
      <c r="I218" s="2" t="str">
        <f>"2"&amp;O214&amp;N215</f>
        <v>26Singiel chłopców</v>
      </c>
      <c r="J218" s="30" t="str">
        <f>IF(AC218="","",IF(AC215=2,N216,IF(AC218=2,N219,IF(AC221=2,N222,""))))</f>
        <v>K5233</v>
      </c>
      <c r="K218" s="30">
        <f>IF(AC218="","",IF(AC215=2,N217,IF(AC218=2,N220,IF(AC221=2,N223,""))))</f>
        <v>0</v>
      </c>
      <c r="M218" s="38" t="str">
        <f>N215</f>
        <v>Singiel chłopców</v>
      </c>
      <c r="O218" s="33"/>
      <c r="P218" s="33"/>
      <c r="Q218" s="40">
        <f>IF(AT218&gt;0,"",IF(A218=0,"",IF(VLOOKUP(A218,'[1]plan gier'!A:S,19,FALSE)="","",VLOOKUP(A218,'[1]plan gier'!A:S,19,FALSE))))</f>
      </c>
      <c r="R218" s="41" t="s">
        <v>15</v>
      </c>
      <c r="S218" s="89">
        <v>50</v>
      </c>
      <c r="T218" s="186">
        <v>2</v>
      </c>
      <c r="U218" s="189">
        <f>IF(AND(N219&lt;&gt;"",N220&lt;&gt;""),CONCATENATE(VLOOKUP(N219,'[1]zawodnicy'!$A:$E,1,FALSE)," ",VLOOKUP(N219,'[1]zawodnicy'!$A:$E,2,FALSE)," ",VLOOKUP(N219,'[1]zawodnicy'!$A:$E,3,FALSE)," - ",VLOOKUP(N219,'[1]zawodnicy'!$A:$E,4,FALSE)),"")</f>
      </c>
      <c r="V218" s="190"/>
      <c r="W218" s="43" t="str">
        <f>IF(SUM(AN220:AO220)=0,"",AO220&amp;":"&amp;AN220)</f>
        <v>21:0</v>
      </c>
      <c r="X218" s="76"/>
      <c r="Y218" s="46" t="str">
        <f>IF(SUM(AN219:AO219)=0,"",AN219&amp;":"&amp;AO219)</f>
        <v>8:21</v>
      </c>
      <c r="Z218" s="186" t="str">
        <f>IF(SUM(AV219:AW219,AZ219:BA219)=0,"",BD219&amp;":"&amp;BE219)</f>
        <v>85:54</v>
      </c>
      <c r="AA218" s="191" t="str">
        <f>IF(SUM(AV219:AW219,AZ219:BA219)=0,"",BF219&amp;":"&amp;BG219)</f>
        <v>3:2</v>
      </c>
      <c r="AB218" s="191" t="str">
        <f>IF(SUM(AV219:AW219,AZ219:BA219)=0,"",BH219&amp;":"&amp;BI219)</f>
        <v>1:1</v>
      </c>
      <c r="AC218" s="194">
        <f>IF(SUM(BH218:BH220)&gt;0,BJ219,"")</f>
        <v>2</v>
      </c>
      <c r="AD218" s="2"/>
      <c r="AE218" s="25"/>
      <c r="AF218" s="25"/>
      <c r="AG218" s="41" t="s">
        <v>15</v>
      </c>
      <c r="AH218" s="49">
        <f>IF(ISBLANK(S218),"",VLOOKUP(S218,'[1]plan gier'!$X:$AN,12,FALSE))</f>
        <v>0</v>
      </c>
      <c r="AI218" s="50">
        <f>IF(ISBLANK(S218),"",VLOOKUP(S218,'[1]plan gier'!$X:$AN,13,FALSE))</f>
        <v>21</v>
      </c>
      <c r="AJ218" s="50">
        <f>IF(ISBLANK(S218),"",VLOOKUP(S218,'[1]plan gier'!$X:$AN,14,FALSE))</f>
        <v>0</v>
      </c>
      <c r="AK218" s="50">
        <f>IF(ISBLANK(S218),"",VLOOKUP(S218,'[1]plan gier'!$X:$AN,15,FALSE))</f>
        <v>21</v>
      </c>
      <c r="AL218" s="50">
        <f>IF(ISBLANK(S218),"",VLOOKUP(S218,'[1]plan gier'!$X:$AN,16,FALSE))</f>
        <v>0</v>
      </c>
      <c r="AM218" s="50">
        <f>IF(ISBLANK(S218),"",VLOOKUP(S218,'[1]plan gier'!$X:$AN,17,FALSE))</f>
        <v>0</v>
      </c>
      <c r="AN218" s="100">
        <f aca="true" t="shared" si="21" ref="AN218:AS220">IF(AH218="",0,AH218)</f>
        <v>0</v>
      </c>
      <c r="AO218" s="48">
        <f t="shared" si="21"/>
        <v>21</v>
      </c>
      <c r="AP218" s="101">
        <f t="shared" si="21"/>
        <v>0</v>
      </c>
      <c r="AQ218" s="48">
        <f t="shared" si="21"/>
        <v>21</v>
      </c>
      <c r="AR218" s="101">
        <f t="shared" si="21"/>
        <v>0</v>
      </c>
      <c r="AS218" s="48">
        <f t="shared" si="21"/>
        <v>0</v>
      </c>
      <c r="AT218" s="102">
        <f>SUM(AN218:AS218)</f>
        <v>42</v>
      </c>
      <c r="AU218" s="103">
        <v>1</v>
      </c>
      <c r="AV218" s="104"/>
      <c r="AW218" s="105"/>
      <c r="AX218" s="50">
        <f>IF(AH220&gt;AI220,1,0)+IF(AJ220&gt;AK220,1,0)+IF(AL220&gt;AM220,1,0)</f>
        <v>0</v>
      </c>
      <c r="AY218" s="50">
        <f>AV219</f>
        <v>2</v>
      </c>
      <c r="AZ218" s="50">
        <f>IF(AH218&gt;AI218,1,0)+IF(AJ218&gt;AK218,1,0)+IF(AL218&gt;AM218,1,0)</f>
        <v>0</v>
      </c>
      <c r="BA218" s="51">
        <f>AV220</f>
        <v>2</v>
      </c>
      <c r="BD218" s="49">
        <f>AN218+AP218+AR218+AN220+AP220+AR220</f>
        <v>0</v>
      </c>
      <c r="BE218" s="51">
        <f>AO218+AQ218+AS218+AO220+AQ220+AS220</f>
        <v>84</v>
      </c>
      <c r="BF218" s="49">
        <f>AX218+AZ218</f>
        <v>0</v>
      </c>
      <c r="BG218" s="51">
        <f>AY218+BA218</f>
        <v>4</v>
      </c>
      <c r="BH218" s="49">
        <f>IF(AX218&gt;AY218,1,0)+IF(AZ218&gt;BA218,1,0)</f>
        <v>0</v>
      </c>
      <c r="BI218" s="55">
        <f>IF(AY218&gt;AX218,1,0)+IF(BA218&gt;AZ218,1,0)</f>
        <v>2</v>
      </c>
      <c r="BJ218" s="106">
        <f>IF(BH218+BI218=0,"",IF(BK218=MAX(BK218:BK220),1,IF(BK218=MIN(BK218:BK220),3,2)))</f>
        <v>3</v>
      </c>
      <c r="BK218" s="13">
        <f>IF(BH218+BI218&lt;&gt;0,BH218-BI218+(BF218-BG218)/100+(BD218-BE218)/10000,-2)</f>
        <v>-2.0484</v>
      </c>
    </row>
    <row r="219" spans="1:63" ht="11.25" customHeight="1">
      <c r="A219" s="12">
        <f>S219</f>
        <v>70</v>
      </c>
      <c r="B219" s="2" t="str">
        <f>IF(N219="","",N219)</f>
        <v>K5233</v>
      </c>
      <c r="C219" s="2">
        <f>IF(N220="","",N220)</f>
      </c>
      <c r="D219" s="2" t="str">
        <f>IF(N222="","",N222)</f>
        <v>W5707</v>
      </c>
      <c r="E219" s="2">
        <f>IF(N223="","",N223)</f>
      </c>
      <c r="J219" s="30"/>
      <c r="K219" s="12"/>
      <c r="M219" s="38" t="str">
        <f>N215</f>
        <v>Singiel chłopców</v>
      </c>
      <c r="N219" s="31" t="s">
        <v>70</v>
      </c>
      <c r="O219" s="32">
        <f>IF(O214&gt;0,(O214&amp;2)*1,"")</f>
        <v>62</v>
      </c>
      <c r="Q219" s="40">
        <f>IF(AT219&gt;0,"",IF(A219=0,"",IF(VLOOKUP(A219,'[1]plan gier'!A:S,19,FALSE)="","",VLOOKUP(A219,'[1]plan gier'!A:S,19,FALSE))))</f>
      </c>
      <c r="R219" s="41" t="s">
        <v>19</v>
      </c>
      <c r="S219" s="89">
        <v>70</v>
      </c>
      <c r="T219" s="187"/>
      <c r="U219" s="197" t="str">
        <f>IF(AND(N219&lt;&gt;"",N220=""),CONCATENATE(VLOOKUP(N219,'[1]zawodnicy'!$A:$E,1,FALSE)," ",VLOOKUP(N219,'[1]zawodnicy'!$A:$E,2,FALSE)," ",VLOOKUP(N219,'[1]zawodnicy'!$A:$E,3,FALSE)," - ",VLOOKUP(N219,'[1]zawodnicy'!$A:$E,4,FALSE)),"")</f>
        <v>K5233 Jakub KUSZA - UKS Orbitek Straszęcin</v>
      </c>
      <c r="V219" s="198"/>
      <c r="W219" s="60" t="str">
        <f>IF(SUM(AP220:AQ220)=0,"",AQ220&amp;":"&amp;AP220)</f>
        <v>21:0</v>
      </c>
      <c r="X219" s="86"/>
      <c r="Y219" s="62" t="str">
        <f>IF(SUM(AP219:AQ219)=0,"",AP219&amp;":"&amp;AQ219)</f>
        <v>21:12</v>
      </c>
      <c r="Z219" s="187"/>
      <c r="AA219" s="192"/>
      <c r="AB219" s="192"/>
      <c r="AC219" s="195"/>
      <c r="AD219" s="2"/>
      <c r="AE219" s="25"/>
      <c r="AF219" s="25"/>
      <c r="AG219" s="41" t="s">
        <v>19</v>
      </c>
      <c r="AH219" s="63">
        <f>IF(ISBLANK(S219),"",VLOOKUP(S219,'[1]plan gier'!$X:$AN,12,FALSE))</f>
        <v>8</v>
      </c>
      <c r="AI219" s="64">
        <f>IF(ISBLANK(S219),"",VLOOKUP(S219,'[1]plan gier'!$X:$AN,13,FALSE))</f>
        <v>21</v>
      </c>
      <c r="AJ219" s="64">
        <f>IF(ISBLANK(S219),"",VLOOKUP(S219,'[1]plan gier'!$X:$AN,14,FALSE))</f>
        <v>21</v>
      </c>
      <c r="AK219" s="64">
        <f>IF(ISBLANK(S219),"",VLOOKUP(S219,'[1]plan gier'!$X:$AN,15,FALSE))</f>
        <v>12</v>
      </c>
      <c r="AL219" s="64">
        <f>IF(ISBLANK(S219),"",VLOOKUP(S219,'[1]plan gier'!$X:$AN,16,FALSE))</f>
        <v>14</v>
      </c>
      <c r="AM219" s="64">
        <f>IF(ISBLANK(S219),"",VLOOKUP(S219,'[1]plan gier'!$X:$AN,17,FALSE))</f>
        <v>21</v>
      </c>
      <c r="AN219" s="107">
        <f t="shared" si="21"/>
        <v>8</v>
      </c>
      <c r="AO219" s="64">
        <f t="shared" si="21"/>
        <v>21</v>
      </c>
      <c r="AP219" s="108">
        <f t="shared" si="21"/>
        <v>21</v>
      </c>
      <c r="AQ219" s="64">
        <f t="shared" si="21"/>
        <v>12</v>
      </c>
      <c r="AR219" s="108">
        <f t="shared" si="21"/>
        <v>14</v>
      </c>
      <c r="AS219" s="64">
        <f t="shared" si="21"/>
        <v>21</v>
      </c>
      <c r="AT219" s="102">
        <f>SUM(AN219:AS219)</f>
        <v>97</v>
      </c>
      <c r="AU219" s="103">
        <v>2</v>
      </c>
      <c r="AV219" s="63">
        <f>IF(AH220&lt;AI220,1,0)+IF(AJ220&lt;AK220,1,0)+IF(AL220&lt;AM220,1,0)</f>
        <v>2</v>
      </c>
      <c r="AW219" s="64">
        <f>AX218</f>
        <v>0</v>
      </c>
      <c r="AX219" s="109"/>
      <c r="AY219" s="110"/>
      <c r="AZ219" s="64">
        <f>IF(AH219&gt;AI219,1,0)+IF(AJ219&gt;AK219,1,0)+IF(AL219&gt;AM219,1,0)</f>
        <v>1</v>
      </c>
      <c r="BA219" s="65">
        <f>AX220</f>
        <v>2</v>
      </c>
      <c r="BD219" s="63">
        <f>AN219+AP219+AR219+AO220+AQ220+AS220</f>
        <v>85</v>
      </c>
      <c r="BE219" s="65">
        <f>AO219+AQ219+AS219+AN220+AP220+AR220</f>
        <v>54</v>
      </c>
      <c r="BF219" s="63">
        <f>AV219+AZ219</f>
        <v>3</v>
      </c>
      <c r="BG219" s="65">
        <f>AW219+BA219</f>
        <v>2</v>
      </c>
      <c r="BH219" s="63">
        <f>IF(AV219&gt;AW219,1,0)+IF(AZ219&gt;BA219,1,0)</f>
        <v>1</v>
      </c>
      <c r="BI219" s="69">
        <f>IF(AW219&gt;AV219,1,0)+IF(BA219&gt;AZ219,1,0)</f>
        <v>1</v>
      </c>
      <c r="BJ219" s="70">
        <f>IF(BH219+BI219=0,"",IF(BK219=MAX(BK218:BK220),1,IF(BK219=MIN(BK218:BK220),3,2)))</f>
        <v>2</v>
      </c>
      <c r="BK219" s="13">
        <f>IF(BH219+BI219&lt;&gt;0,BH219-BI219+(BF219-BG219)/100+(BD219-BE219)/10000,-2)</f>
        <v>0.0131</v>
      </c>
    </row>
    <row r="220" spans="1:63" ht="11.25" customHeight="1" thickBot="1">
      <c r="A220" s="12">
        <f>S220</f>
        <v>90</v>
      </c>
      <c r="B220" s="2" t="str">
        <f>IF(N216="","",N216)</f>
        <v>K4981</v>
      </c>
      <c r="C220" s="2">
        <f>IF(N217="","",N217)</f>
      </c>
      <c r="D220" s="2" t="str">
        <f>IF(N219="","",N219)</f>
        <v>K5233</v>
      </c>
      <c r="E220" s="2">
        <f>IF(N220="","",N220)</f>
      </c>
      <c r="I220" s="2" t="str">
        <f>"3"&amp;O214&amp;N215</f>
        <v>36Singiel chłopców</v>
      </c>
      <c r="J220" s="30" t="str">
        <f>IF(AC221="","",IF(AC215=3,N216,IF(AC218=3,N219,IF(AC221=3,N222,""))))</f>
        <v>K4981</v>
      </c>
      <c r="K220" s="30">
        <f>IF(AC221="","",IF(AC215=3,N217,IF(AC218=3,N220,IF(AC221=3,N223,""))))</f>
        <v>0</v>
      </c>
      <c r="M220" s="38" t="str">
        <f>N215</f>
        <v>Singiel chłopców</v>
      </c>
      <c r="N220" s="34"/>
      <c r="O220" s="33"/>
      <c r="P220" s="33"/>
      <c r="Q220" s="40">
        <f>IF(AT220&gt;0,"",IF(A220=0,"",IF(VLOOKUP(A220,'[1]plan gier'!A:S,19,FALSE)="","",VLOOKUP(A220,'[1]plan gier'!A:S,19,FALSE))))</f>
      </c>
      <c r="R220" s="111" t="s">
        <v>22</v>
      </c>
      <c r="S220" s="89">
        <v>90</v>
      </c>
      <c r="T220" s="203"/>
      <c r="U220" s="206">
        <f>IF(N220&lt;&gt;"",CONCATENATE(VLOOKUP(N220,'[1]zawodnicy'!$A:$E,1,FALSE)," ",VLOOKUP(N220,'[1]zawodnicy'!$A:$E,2,FALSE)," ",VLOOKUP(N220,'[1]zawodnicy'!$A:$E,3,FALSE)," - ",VLOOKUP(N220,'[1]zawodnicy'!$A:$E,4,FALSE)),"")</f>
      </c>
      <c r="V220" s="207"/>
      <c r="W220" s="71">
        <f>IF(SUM(AR220:AS220)=0,"",AS220&amp;":"&amp;AR220)</f>
      </c>
      <c r="X220" s="86"/>
      <c r="Y220" s="72" t="str">
        <f>IF(SUM(AR219:AS219)=0,"",AR219&amp;":"&amp;AS219)</f>
        <v>14:21</v>
      </c>
      <c r="Z220" s="203"/>
      <c r="AA220" s="204"/>
      <c r="AB220" s="204"/>
      <c r="AC220" s="205"/>
      <c r="AD220" s="2"/>
      <c r="AE220" s="25"/>
      <c r="AF220" s="25"/>
      <c r="AG220" s="111" t="s">
        <v>22</v>
      </c>
      <c r="AH220" s="82">
        <f>IF(ISBLANK(S220),"",VLOOKUP(S220,'[1]plan gier'!$X:$AN,12,FALSE))</f>
        <v>0</v>
      </c>
      <c r="AI220" s="79">
        <f>IF(ISBLANK(S220),"",VLOOKUP(S220,'[1]plan gier'!$X:$AN,13,FALSE))</f>
        <v>21</v>
      </c>
      <c r="AJ220" s="79">
        <f>IF(ISBLANK(S220),"",VLOOKUP(S220,'[1]plan gier'!$X:$AN,14,FALSE))</f>
        <v>0</v>
      </c>
      <c r="AK220" s="79">
        <f>IF(ISBLANK(S220),"",VLOOKUP(S220,'[1]plan gier'!$X:$AN,15,FALSE))</f>
        <v>21</v>
      </c>
      <c r="AL220" s="79">
        <f>IF(ISBLANK(S220),"",VLOOKUP(S220,'[1]plan gier'!$X:$AN,16,FALSE))</f>
        <v>0</v>
      </c>
      <c r="AM220" s="79">
        <f>IF(ISBLANK(S220),"",VLOOKUP(S220,'[1]plan gier'!$X:$AN,17,FALSE))</f>
        <v>0</v>
      </c>
      <c r="AN220" s="112">
        <f t="shared" si="21"/>
        <v>0</v>
      </c>
      <c r="AO220" s="79">
        <f t="shared" si="21"/>
        <v>21</v>
      </c>
      <c r="AP220" s="113">
        <f t="shared" si="21"/>
        <v>0</v>
      </c>
      <c r="AQ220" s="79">
        <f t="shared" si="21"/>
        <v>21</v>
      </c>
      <c r="AR220" s="113">
        <f t="shared" si="21"/>
        <v>0</v>
      </c>
      <c r="AS220" s="79">
        <f t="shared" si="21"/>
        <v>0</v>
      </c>
      <c r="AT220" s="102">
        <f>SUM(AN220:AS220)</f>
        <v>42</v>
      </c>
      <c r="AU220" s="103">
        <v>3</v>
      </c>
      <c r="AV220" s="82">
        <f>IF(AH218&lt;AI218,1,0)+IF(AJ218&lt;AK218,1,0)+IF(AL218&lt;AM218,1,0)</f>
        <v>2</v>
      </c>
      <c r="AW220" s="79">
        <f>AZ218</f>
        <v>0</v>
      </c>
      <c r="AX220" s="79">
        <f>IF(AH219&lt;AI219,1,0)+IF(AJ219&lt;AK219,1,0)+IF(AL219&lt;AM219,1,0)</f>
        <v>2</v>
      </c>
      <c r="AY220" s="79">
        <f>AZ219</f>
        <v>1</v>
      </c>
      <c r="AZ220" s="114"/>
      <c r="BA220" s="115"/>
      <c r="BD220" s="82">
        <f>AO218+AQ218+AS218+AO219+AQ219+AS219</f>
        <v>96</v>
      </c>
      <c r="BE220" s="84">
        <f>AN218+AP218+AR218+AN219+AP219+AR219</f>
        <v>43</v>
      </c>
      <c r="BF220" s="82">
        <f>AV220+AX220</f>
        <v>4</v>
      </c>
      <c r="BG220" s="84">
        <f>AW220+AY220</f>
        <v>1</v>
      </c>
      <c r="BH220" s="82">
        <f>IF(AV220&gt;AW220,1,0)+IF(AX220&gt;AY220,1,0)</f>
        <v>2</v>
      </c>
      <c r="BI220" s="83">
        <f>IF(AW220&gt;AV220,1,0)+IF(AY220&gt;AX220,1,0)</f>
        <v>0</v>
      </c>
      <c r="BJ220" s="85">
        <f>IF(BH220+BI220=0,"",IF(BK220=MAX(BK218:BK220),1,IF(BK220=MIN(BK218:BK220),3,2)))</f>
        <v>1</v>
      </c>
      <c r="BK220" s="13">
        <f>IF(BH220+BI220&lt;&gt;0,BH220-BI220+(BF220-BG220)/100+(BD220-BE220)/10000,-2)</f>
        <v>2.0353</v>
      </c>
    </row>
    <row r="221" spans="1:59" ht="11.25" customHeight="1">
      <c r="A221" s="2"/>
      <c r="J221" s="33"/>
      <c r="K221" s="33"/>
      <c r="L221" s="33"/>
      <c r="O221" s="33"/>
      <c r="P221" s="33"/>
      <c r="Q221" s="2"/>
      <c r="R221" s="2"/>
      <c r="S221" s="2"/>
      <c r="T221" s="186">
        <v>3</v>
      </c>
      <c r="U221" s="189">
        <f>IF(AND(N222&lt;&gt;"",N223&lt;&gt;""),CONCATENATE(VLOOKUP(N222,'[1]zawodnicy'!$A:$E,1,FALSE)," ",VLOOKUP(N222,'[1]zawodnicy'!$A:$E,2,FALSE)," ",VLOOKUP(N222,'[1]zawodnicy'!$A:$E,3,FALSE)," - ",VLOOKUP(N222,'[1]zawodnicy'!$A:$E,4,FALSE)),"")</f>
      </c>
      <c r="V221" s="190"/>
      <c r="W221" s="43" t="str">
        <f>IF(SUM(AN218:AO218)=0,"",AO218&amp;":"&amp;AN218)</f>
        <v>21:0</v>
      </c>
      <c r="X221" s="45" t="str">
        <f>IF(SUM(AN219:AO219)=0,"",AO219&amp;":"&amp;AN219)</f>
        <v>21:8</v>
      </c>
      <c r="Y221" s="116"/>
      <c r="Z221" s="186" t="str">
        <f>IF(SUM(AV220:AY220)=0,"",BD220&amp;":"&amp;BE220)</f>
        <v>96:43</v>
      </c>
      <c r="AA221" s="191" t="str">
        <f>IF(SUM(AV220:AY220)=0,"",BF220&amp;":"&amp;BG220)</f>
        <v>4:1</v>
      </c>
      <c r="AB221" s="191" t="str">
        <f>IF(SUM(AV220:AY220)=0,"",BH220&amp;":"&amp;BI220)</f>
        <v>2:0</v>
      </c>
      <c r="AC221" s="194">
        <f>IF(SUM(BH218:BH220)&gt;0,BJ220,"")</f>
        <v>1</v>
      </c>
      <c r="AD221" s="2"/>
      <c r="AE221" s="25"/>
      <c r="AF221" s="25"/>
      <c r="BD221" s="12">
        <f>SUM(BD218:BD220)</f>
        <v>181</v>
      </c>
      <c r="BE221" s="12">
        <f>SUM(BE218:BE220)</f>
        <v>181</v>
      </c>
      <c r="BF221" s="12">
        <f>SUM(BF218:BF220)</f>
        <v>7</v>
      </c>
      <c r="BG221" s="12">
        <f>SUM(BG218:BG220)</f>
        <v>7</v>
      </c>
    </row>
    <row r="222" spans="1:63" ht="11.25" customHeight="1">
      <c r="A222" s="12"/>
      <c r="J222" s="12"/>
      <c r="K222" s="12"/>
      <c r="L222" s="12"/>
      <c r="N222" s="31" t="s">
        <v>71</v>
      </c>
      <c r="O222" s="32">
        <f>IF(O214&gt;0,(O214&amp;3)*1,"")</f>
        <v>63</v>
      </c>
      <c r="Q222" s="88"/>
      <c r="R222" s="88"/>
      <c r="S222" s="89"/>
      <c r="T222" s="187"/>
      <c r="U222" s="197" t="str">
        <f>IF(AND(N222&lt;&gt;"",N223=""),CONCATENATE(VLOOKUP(N222,'[1]zawodnicy'!$A:$E,1,FALSE)," ",VLOOKUP(N222,'[1]zawodnicy'!$A:$E,2,FALSE)," ",VLOOKUP(N222,'[1]zawodnicy'!$A:$E,3,FALSE)," - ",VLOOKUP(N222,'[1]zawodnicy'!$A:$E,4,FALSE)),"")</f>
        <v>W5707 Olaf WARNECKI - ----</v>
      </c>
      <c r="V222" s="198"/>
      <c r="W222" s="60" t="str">
        <f>IF(SUM(AP218:AQ218)=0,"",AQ218&amp;":"&amp;AP218)</f>
        <v>21:0</v>
      </c>
      <c r="X222" s="28" t="str">
        <f>IF(SUM(AP219:AQ219)=0,"",AQ219&amp;":"&amp;AP219)</f>
        <v>12:21</v>
      </c>
      <c r="Y222" s="117"/>
      <c r="Z222" s="187"/>
      <c r="AA222" s="192"/>
      <c r="AB222" s="192"/>
      <c r="AC222" s="195"/>
      <c r="AD222" s="2"/>
      <c r="AE222" s="25"/>
      <c r="AF222" s="25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1.25" customHeight="1" thickBot="1">
      <c r="A223" s="2"/>
      <c r="J223" s="33"/>
      <c r="K223" s="33"/>
      <c r="L223" s="33"/>
      <c r="N223" s="34"/>
      <c r="O223" s="33"/>
      <c r="P223" s="33"/>
      <c r="Q223" s="2"/>
      <c r="R223" s="2"/>
      <c r="S223" s="2"/>
      <c r="T223" s="188"/>
      <c r="U223" s="199">
        <f>IF(N223&lt;&gt;"",CONCATENATE(VLOOKUP(N223,'[1]zawodnicy'!$A:$E,1,FALSE)," ",VLOOKUP(N223,'[1]zawodnicy'!$A:$E,2,FALSE)," ",VLOOKUP(N223,'[1]zawodnicy'!$A:$E,3,FALSE)," - ",VLOOKUP(N223,'[1]zawodnicy'!$A:$E,4,FALSE)),"")</f>
      </c>
      <c r="V223" s="200"/>
      <c r="W223" s="91">
        <f>IF(SUM(AR218:AS218)=0,"",AS218&amp;":"&amp;AR218)</f>
      </c>
      <c r="X223" s="92" t="str">
        <f>IF(SUM(AR219:AS219)=0,"",AS219&amp;":"&amp;AR219)</f>
        <v>21:14</v>
      </c>
      <c r="Y223" s="93"/>
      <c r="Z223" s="188"/>
      <c r="AA223" s="193"/>
      <c r="AB223" s="193"/>
      <c r="AC223" s="196"/>
      <c r="AD223" s="30"/>
      <c r="AE223" s="25"/>
      <c r="AF223" s="25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ht="11.25" customHeight="1" thickBot="1"/>
    <row r="225" spans="14:32" ht="11.25" customHeight="1" thickBot="1">
      <c r="N225" s="8"/>
      <c r="O225" s="15">
        <v>7</v>
      </c>
      <c r="Q225" s="214" t="str">
        <f>"Grupa "&amp;O225&amp;"."</f>
        <v>Grupa 7.</v>
      </c>
      <c r="R225" s="214"/>
      <c r="S225" s="215"/>
      <c r="T225" s="17" t="s">
        <v>1</v>
      </c>
      <c r="U225" s="216" t="s">
        <v>2</v>
      </c>
      <c r="V225" s="217"/>
      <c r="W225" s="17">
        <v>1</v>
      </c>
      <c r="X225" s="19">
        <v>2</v>
      </c>
      <c r="Y225" s="94">
        <v>3</v>
      </c>
      <c r="Z225" s="95" t="s">
        <v>3</v>
      </c>
      <c r="AA225" s="23" t="s">
        <v>4</v>
      </c>
      <c r="AB225" s="23" t="s">
        <v>5</v>
      </c>
      <c r="AC225" s="96" t="s">
        <v>6</v>
      </c>
      <c r="AD225" s="2"/>
      <c r="AE225" s="25"/>
      <c r="AF225" s="25"/>
    </row>
    <row r="226" spans="10:45" ht="11.25" customHeight="1">
      <c r="J226" s="33"/>
      <c r="K226" s="33"/>
      <c r="L226" s="33"/>
      <c r="N226" s="26" t="s">
        <v>53</v>
      </c>
      <c r="Q226" s="218" t="s">
        <v>9</v>
      </c>
      <c r="R226" s="218"/>
      <c r="S226" s="219" t="s">
        <v>10</v>
      </c>
      <c r="T226" s="210">
        <v>1</v>
      </c>
      <c r="U226" s="220">
        <f>IF(AND(N227&lt;&gt;"",N228&lt;&gt;""),CONCATENATE(VLOOKUP(N227,'[1]zawodnicy'!$A:$E,1,FALSE)," ",VLOOKUP(N227,'[1]zawodnicy'!$A:$E,2,FALSE)," ",VLOOKUP(N227,'[1]zawodnicy'!$A:$E,3,FALSE)," - ",VLOOKUP(N227,'[1]zawodnicy'!$A:$E,4,FALSE)),"")</f>
      </c>
      <c r="V226" s="221"/>
      <c r="W226" s="97"/>
      <c r="X226" s="98" t="str">
        <f>IF(SUM(AN231:AO231)=0,"",AN231&amp;":"&amp;AO231)</f>
        <v>5:21</v>
      </c>
      <c r="Y226" s="99" t="str">
        <f>IF(SUM(AN229:AO229)=0,"",AN229&amp;":"&amp;AO229)</f>
        <v>5:21</v>
      </c>
      <c r="Z226" s="210" t="str">
        <f>IF(SUM(AX229:BA229)=0,"",BD229&amp;":"&amp;BE229)</f>
        <v>28:84</v>
      </c>
      <c r="AA226" s="211" t="str">
        <f>IF(SUM(AX229:BA229)=0,"",BF229&amp;":"&amp;BG229)</f>
        <v>0:4</v>
      </c>
      <c r="AB226" s="211" t="str">
        <f>IF(SUM(AX229:BA229)=0,"",BH229&amp;":"&amp;BI229)</f>
        <v>0:2</v>
      </c>
      <c r="AC226" s="212">
        <f>IF(SUM(BH229:BH231)&gt;0,BJ229,"")</f>
        <v>3</v>
      </c>
      <c r="AD226" s="2"/>
      <c r="AE226" s="25"/>
      <c r="AF226" s="25"/>
      <c r="AG226" s="39"/>
      <c r="AH226" s="213" t="s">
        <v>7</v>
      </c>
      <c r="AI226" s="213"/>
      <c r="AJ226" s="213"/>
      <c r="AK226" s="213"/>
      <c r="AL226" s="213"/>
      <c r="AM226" s="213"/>
      <c r="AN226" s="213" t="s">
        <v>8</v>
      </c>
      <c r="AO226" s="213"/>
      <c r="AP226" s="213"/>
      <c r="AQ226" s="213"/>
      <c r="AR226" s="213"/>
      <c r="AS226" s="213"/>
    </row>
    <row r="227" spans="9:59" ht="11.25" customHeight="1" thickBot="1">
      <c r="I227" s="2" t="str">
        <f>"1"&amp;O225&amp;N226</f>
        <v>17Singiel chłopców</v>
      </c>
      <c r="J227" s="30" t="str">
        <f>IF(AC226="","",IF(AC226=1,N227,IF(AC229=1,N230,IF(AC232=1,N233,""))))</f>
        <v>M5326</v>
      </c>
      <c r="K227" s="30">
        <f>IF(AC226="","",IF(AC226=1,N228,IF(AC229=1,N231,IF(AC232=1,N234,""))))</f>
        <v>0</v>
      </c>
      <c r="L227" s="30"/>
      <c r="N227" s="31" t="s">
        <v>72</v>
      </c>
      <c r="O227" s="32">
        <f>IF(O225&gt;0,(O225&amp;1)*1,"")</f>
        <v>71</v>
      </c>
      <c r="Q227" s="218"/>
      <c r="R227" s="218"/>
      <c r="S227" s="219"/>
      <c r="T227" s="187"/>
      <c r="U227" s="197" t="str">
        <f>IF(AND(N227&lt;&gt;"",N228=""),CONCATENATE(VLOOKUP(N227,'[1]zawodnicy'!$A:$E,1,FALSE)," ",VLOOKUP(N227,'[1]zawodnicy'!$A:$E,2,FALSE)," ",VLOOKUP(N227,'[1]zawodnicy'!$A:$E,3,FALSE)," - ",VLOOKUP(N227,'[1]zawodnicy'!$A:$E,4,FALSE)),"")</f>
        <v>K5228 Konrad KRYSTEK - UKS Orbitek Straszęcin</v>
      </c>
      <c r="V227" s="198"/>
      <c r="W227" s="27"/>
      <c r="X227" s="28" t="str">
        <f>IF(SUM(AP231:AQ231)=0,"",AP231&amp;":"&amp;AQ231)</f>
        <v>9:21</v>
      </c>
      <c r="Y227" s="62" t="str">
        <f>IF(SUM(AP229:AQ229)=0,"",AP229&amp;":"&amp;AQ229)</f>
        <v>9:21</v>
      </c>
      <c r="Z227" s="187"/>
      <c r="AA227" s="192"/>
      <c r="AB227" s="192"/>
      <c r="AC227" s="195"/>
      <c r="AD227" s="2"/>
      <c r="AE227" s="25"/>
      <c r="AF227" s="25"/>
      <c r="AG227" s="39"/>
      <c r="BD227" s="12">
        <f>SUM(BD229:BD231)</f>
        <v>228</v>
      </c>
      <c r="BE227" s="12">
        <f>SUM(BE229:BE231)</f>
        <v>228</v>
      </c>
      <c r="BF227" s="12">
        <f>SUM(BF229:BF231)</f>
        <v>7</v>
      </c>
      <c r="BG227" s="12">
        <f>SUM(BG229:BG231)</f>
        <v>7</v>
      </c>
    </row>
    <row r="228" spans="10:63" ht="11.25" customHeight="1" thickBot="1">
      <c r="J228" s="30"/>
      <c r="K228" s="33"/>
      <c r="L228" s="33"/>
      <c r="N228" s="34"/>
      <c r="O228" s="33"/>
      <c r="P228" s="33"/>
      <c r="Q228" s="218"/>
      <c r="R228" s="218"/>
      <c r="S228" s="219"/>
      <c r="T228" s="203"/>
      <c r="U228" s="206">
        <f>IF(N228&lt;&gt;"",CONCATENATE(VLOOKUP(N228,'[1]zawodnicy'!$A:$E,1,FALSE)," ",VLOOKUP(N228,'[1]zawodnicy'!$A:$E,2,FALSE)," ",VLOOKUP(N228,'[1]zawodnicy'!$A:$E,3,FALSE)," - ",VLOOKUP(N228,'[1]zawodnicy'!$A:$E,4,FALSE)),"")</f>
      </c>
      <c r="V228" s="207"/>
      <c r="W228" s="27"/>
      <c r="X228" s="35">
        <f>IF(SUM(AR231:AS231)=0,"",AR231&amp;":"&amp;AS231)</f>
      </c>
      <c r="Y228" s="72">
        <f>IF(SUM(AR229:AS229)=0,"",AR229&amp;":"&amp;AS229)</f>
      </c>
      <c r="Z228" s="203"/>
      <c r="AA228" s="204"/>
      <c r="AB228" s="204"/>
      <c r="AC228" s="205"/>
      <c r="AD228" s="2"/>
      <c r="AE228" s="25"/>
      <c r="AF228" s="25"/>
      <c r="AG228" s="39"/>
      <c r="AH228" s="201" t="s">
        <v>12</v>
      </c>
      <c r="AI228" s="209"/>
      <c r="AJ228" s="208" t="s">
        <v>13</v>
      </c>
      <c r="AK228" s="209"/>
      <c r="AL228" s="208" t="s">
        <v>14</v>
      </c>
      <c r="AM228" s="202"/>
      <c r="AN228" s="201" t="s">
        <v>12</v>
      </c>
      <c r="AO228" s="209"/>
      <c r="AP228" s="208" t="s">
        <v>13</v>
      </c>
      <c r="AQ228" s="209"/>
      <c r="AR228" s="208" t="s">
        <v>14</v>
      </c>
      <c r="AS228" s="209"/>
      <c r="AT228" s="25"/>
      <c r="AU228" s="25"/>
      <c r="AV228" s="201">
        <v>1</v>
      </c>
      <c r="AW228" s="209"/>
      <c r="AX228" s="208">
        <v>2</v>
      </c>
      <c r="AY228" s="209"/>
      <c r="AZ228" s="208">
        <v>3</v>
      </c>
      <c r="BA228" s="202"/>
      <c r="BD228" s="201" t="s">
        <v>3</v>
      </c>
      <c r="BE228" s="202"/>
      <c r="BF228" s="201" t="s">
        <v>4</v>
      </c>
      <c r="BG228" s="202"/>
      <c r="BH228" s="201" t="s">
        <v>5</v>
      </c>
      <c r="BI228" s="202"/>
      <c r="BJ228" s="37" t="s">
        <v>6</v>
      </c>
      <c r="BK228" s="13">
        <f>SUM(BK229:BK231)</f>
        <v>-7.632783294297951E-17</v>
      </c>
    </row>
    <row r="229" spans="1:63" ht="11.25" customHeight="1">
      <c r="A229" s="12">
        <f>S229</f>
        <v>51</v>
      </c>
      <c r="B229" s="2" t="str">
        <f>IF(N227="","",N227)</f>
        <v>K5228</v>
      </c>
      <c r="C229" s="2">
        <f>IF(N228="","",N228)</f>
      </c>
      <c r="D229" s="2" t="str">
        <f>IF(N233="","",N233)</f>
        <v>X0007</v>
      </c>
      <c r="E229" s="2">
        <f>IF(N234="","",N234)</f>
      </c>
      <c r="I229" s="2" t="str">
        <f>"2"&amp;O225&amp;N226</f>
        <v>27Singiel chłopców</v>
      </c>
      <c r="J229" s="30" t="str">
        <f>IF(AC229="","",IF(AC226=2,N227,IF(AC229=2,N230,IF(AC232=2,N233,""))))</f>
        <v>X0007</v>
      </c>
      <c r="K229" s="30">
        <f>IF(AC229="","",IF(AC226=2,N228,IF(AC229=2,N231,IF(AC232=2,N234,""))))</f>
        <v>0</v>
      </c>
      <c r="M229" s="38" t="str">
        <f>N226</f>
        <v>Singiel chłopców</v>
      </c>
      <c r="O229" s="33"/>
      <c r="P229" s="33"/>
      <c r="Q229" s="40">
        <f>IF(AT229&gt;0,"",IF(A229=0,"",IF(VLOOKUP(A229,'[1]plan gier'!A:S,19,FALSE)="","",VLOOKUP(A229,'[1]plan gier'!A:S,19,FALSE))))</f>
      </c>
      <c r="R229" s="41" t="s">
        <v>15</v>
      </c>
      <c r="S229" s="89">
        <v>51</v>
      </c>
      <c r="T229" s="186">
        <v>2</v>
      </c>
      <c r="U229" s="189">
        <f>IF(AND(N230&lt;&gt;"",N231&lt;&gt;""),CONCATENATE(VLOOKUP(N230,'[1]zawodnicy'!$A:$E,1,FALSE)," ",VLOOKUP(N230,'[1]zawodnicy'!$A:$E,2,FALSE)," ",VLOOKUP(N230,'[1]zawodnicy'!$A:$E,3,FALSE)," - ",VLOOKUP(N230,'[1]zawodnicy'!$A:$E,4,FALSE)),"")</f>
      </c>
      <c r="V229" s="190"/>
      <c r="W229" s="43" t="str">
        <f>IF(SUM(AN231:AO231)=0,"",AO231&amp;":"&amp;AN231)</f>
        <v>21:5</v>
      </c>
      <c r="X229" s="76"/>
      <c r="Y229" s="46" t="str">
        <f>IF(SUM(AN230:AO230)=0,"",AN230&amp;":"&amp;AO230)</f>
        <v>22:20</v>
      </c>
      <c r="Z229" s="186" t="str">
        <f>IF(SUM(AV230:AW230,AZ230:BA230)=0,"",BD230&amp;":"&amp;BE230)</f>
        <v>107:65</v>
      </c>
      <c r="AA229" s="191" t="str">
        <f>IF(SUM(AV230:AW230,AZ230:BA230)=0,"",BF230&amp;":"&amp;BG230)</f>
        <v>4:1</v>
      </c>
      <c r="AB229" s="191" t="str">
        <f>IF(SUM(AV230:AW230,AZ230:BA230)=0,"",BH230&amp;":"&amp;BI230)</f>
        <v>2:0</v>
      </c>
      <c r="AC229" s="194">
        <f>IF(SUM(BH229:BH231)&gt;0,BJ230,"")</f>
        <v>1</v>
      </c>
      <c r="AD229" s="2"/>
      <c r="AE229" s="25"/>
      <c r="AF229" s="25"/>
      <c r="AG229" s="41" t="s">
        <v>15</v>
      </c>
      <c r="AH229" s="49">
        <f>IF(ISBLANK(S229),"",VLOOKUP(S229,'[1]plan gier'!$X:$AN,12,FALSE))</f>
        <v>5</v>
      </c>
      <c r="AI229" s="50">
        <f>IF(ISBLANK(S229),"",VLOOKUP(S229,'[1]plan gier'!$X:$AN,13,FALSE))</f>
        <v>21</v>
      </c>
      <c r="AJ229" s="50">
        <f>IF(ISBLANK(S229),"",VLOOKUP(S229,'[1]plan gier'!$X:$AN,14,FALSE))</f>
        <v>9</v>
      </c>
      <c r="AK229" s="50">
        <f>IF(ISBLANK(S229),"",VLOOKUP(S229,'[1]plan gier'!$X:$AN,15,FALSE))</f>
        <v>21</v>
      </c>
      <c r="AL229" s="50">
        <f>IF(ISBLANK(S229),"",VLOOKUP(S229,'[1]plan gier'!$X:$AN,16,FALSE))</f>
        <v>0</v>
      </c>
      <c r="AM229" s="50">
        <f>IF(ISBLANK(S229),"",VLOOKUP(S229,'[1]plan gier'!$X:$AN,17,FALSE))</f>
        <v>0</v>
      </c>
      <c r="AN229" s="100">
        <f aca="true" t="shared" si="22" ref="AN229:AS231">IF(AH229="",0,AH229)</f>
        <v>5</v>
      </c>
      <c r="AO229" s="48">
        <f t="shared" si="22"/>
        <v>21</v>
      </c>
      <c r="AP229" s="101">
        <f t="shared" si="22"/>
        <v>9</v>
      </c>
      <c r="AQ229" s="48">
        <f t="shared" si="22"/>
        <v>21</v>
      </c>
      <c r="AR229" s="101">
        <f t="shared" si="22"/>
        <v>0</v>
      </c>
      <c r="AS229" s="48">
        <f t="shared" si="22"/>
        <v>0</v>
      </c>
      <c r="AT229" s="102">
        <f>SUM(AN229:AS229)</f>
        <v>56</v>
      </c>
      <c r="AU229" s="103">
        <v>1</v>
      </c>
      <c r="AV229" s="104"/>
      <c r="AW229" s="105"/>
      <c r="AX229" s="50">
        <f>IF(AH231&gt;AI231,1,0)+IF(AJ231&gt;AK231,1,0)+IF(AL231&gt;AM231,1,0)</f>
        <v>0</v>
      </c>
      <c r="AY229" s="50">
        <f>AV230</f>
        <v>2</v>
      </c>
      <c r="AZ229" s="50">
        <f>IF(AH229&gt;AI229,1,0)+IF(AJ229&gt;AK229,1,0)+IF(AL229&gt;AM229,1,0)</f>
        <v>0</v>
      </c>
      <c r="BA229" s="51">
        <f>AV231</f>
        <v>2</v>
      </c>
      <c r="BD229" s="49">
        <f>AN229+AP229+AR229+AN231+AP231+AR231</f>
        <v>28</v>
      </c>
      <c r="BE229" s="51">
        <f>AO229+AQ229+AS229+AO231+AQ231+AS231</f>
        <v>84</v>
      </c>
      <c r="BF229" s="49">
        <f>AX229+AZ229</f>
        <v>0</v>
      </c>
      <c r="BG229" s="51">
        <f>AY229+BA229</f>
        <v>4</v>
      </c>
      <c r="BH229" s="49">
        <f>IF(AX229&gt;AY229,1,0)+IF(AZ229&gt;BA229,1,0)</f>
        <v>0</v>
      </c>
      <c r="BI229" s="55">
        <f>IF(AY229&gt;AX229,1,0)+IF(BA229&gt;AZ229,1,0)</f>
        <v>2</v>
      </c>
      <c r="BJ229" s="106">
        <f>IF(BH229+BI229=0,"",IF(BK229=MAX(BK229:BK231),1,IF(BK229=MIN(BK229:BK231),3,2)))</f>
        <v>3</v>
      </c>
      <c r="BK229" s="13">
        <f>IF(BH229+BI229&lt;&gt;0,BH229-BI229+(BF229-BG229)/100+(BD229-BE229)/10000,-2)</f>
        <v>-2.0456</v>
      </c>
    </row>
    <row r="230" spans="1:63" ht="11.25" customHeight="1">
      <c r="A230" s="12">
        <f>S230</f>
        <v>71</v>
      </c>
      <c r="B230" s="2" t="str">
        <f>IF(N230="","",N230)</f>
        <v>M5326</v>
      </c>
      <c r="C230" s="2">
        <f>IF(N231="","",N231)</f>
      </c>
      <c r="D230" s="2" t="str">
        <f>IF(N233="","",N233)</f>
        <v>X0007</v>
      </c>
      <c r="E230" s="2">
        <f>IF(N234="","",N234)</f>
      </c>
      <c r="J230" s="30"/>
      <c r="K230" s="12"/>
      <c r="M230" s="38" t="str">
        <f>N226</f>
        <v>Singiel chłopców</v>
      </c>
      <c r="N230" s="31" t="s">
        <v>73</v>
      </c>
      <c r="O230" s="32">
        <f>IF(O225&gt;0,(O225&amp;2)*1,"")</f>
        <v>72</v>
      </c>
      <c r="Q230" s="40">
        <f>IF(AT230&gt;0,"",IF(A230=0,"",IF(VLOOKUP(A230,'[1]plan gier'!A:S,19,FALSE)="","",VLOOKUP(A230,'[1]plan gier'!A:S,19,FALSE))))</f>
      </c>
      <c r="R230" s="41" t="s">
        <v>19</v>
      </c>
      <c r="S230" s="89">
        <v>71</v>
      </c>
      <c r="T230" s="187"/>
      <c r="U230" s="197" t="str">
        <f>IF(AND(N230&lt;&gt;"",N231=""),CONCATENATE(VLOOKUP(N230,'[1]zawodnicy'!$A:$E,1,FALSE)," ",VLOOKUP(N230,'[1]zawodnicy'!$A:$E,2,FALSE)," ",VLOOKUP(N230,'[1]zawodnicy'!$A:$E,3,FALSE)," - ",VLOOKUP(N230,'[1]zawodnicy'!$A:$E,4,FALSE)),"")</f>
        <v>M5326 Szymon MACIĄG - UKS Start Widełka</v>
      </c>
      <c r="V230" s="198"/>
      <c r="W230" s="60" t="str">
        <f>IF(SUM(AP231:AQ231)=0,"",AQ231&amp;":"&amp;AP231)</f>
        <v>21:9</v>
      </c>
      <c r="X230" s="86"/>
      <c r="Y230" s="62" t="str">
        <f>IF(SUM(AP230:AQ230)=0,"",AP230&amp;":"&amp;AQ230)</f>
        <v>22:24</v>
      </c>
      <c r="Z230" s="187"/>
      <c r="AA230" s="192"/>
      <c r="AB230" s="192"/>
      <c r="AC230" s="195"/>
      <c r="AD230" s="2"/>
      <c r="AE230" s="25"/>
      <c r="AF230" s="25"/>
      <c r="AG230" s="41" t="s">
        <v>19</v>
      </c>
      <c r="AH230" s="63">
        <f>IF(ISBLANK(S230),"",VLOOKUP(S230,'[1]plan gier'!$X:$AN,12,FALSE))</f>
        <v>22</v>
      </c>
      <c r="AI230" s="64">
        <f>IF(ISBLANK(S230),"",VLOOKUP(S230,'[1]plan gier'!$X:$AN,13,FALSE))</f>
        <v>20</v>
      </c>
      <c r="AJ230" s="64">
        <f>IF(ISBLANK(S230),"",VLOOKUP(S230,'[1]plan gier'!$X:$AN,14,FALSE))</f>
        <v>22</v>
      </c>
      <c r="AK230" s="64">
        <f>IF(ISBLANK(S230),"",VLOOKUP(S230,'[1]plan gier'!$X:$AN,15,FALSE))</f>
        <v>24</v>
      </c>
      <c r="AL230" s="64">
        <f>IF(ISBLANK(S230),"",VLOOKUP(S230,'[1]plan gier'!$X:$AN,16,FALSE))</f>
        <v>21</v>
      </c>
      <c r="AM230" s="64">
        <f>IF(ISBLANK(S230),"",VLOOKUP(S230,'[1]plan gier'!$X:$AN,17,FALSE))</f>
        <v>7</v>
      </c>
      <c r="AN230" s="107">
        <f t="shared" si="22"/>
        <v>22</v>
      </c>
      <c r="AO230" s="64">
        <f t="shared" si="22"/>
        <v>20</v>
      </c>
      <c r="AP230" s="108">
        <f t="shared" si="22"/>
        <v>22</v>
      </c>
      <c r="AQ230" s="64">
        <f t="shared" si="22"/>
        <v>24</v>
      </c>
      <c r="AR230" s="108">
        <f t="shared" si="22"/>
        <v>21</v>
      </c>
      <c r="AS230" s="64">
        <f t="shared" si="22"/>
        <v>7</v>
      </c>
      <c r="AT230" s="102">
        <f>SUM(AN230:AS230)</f>
        <v>116</v>
      </c>
      <c r="AU230" s="103">
        <v>2</v>
      </c>
      <c r="AV230" s="63">
        <f>IF(AH231&lt;AI231,1,0)+IF(AJ231&lt;AK231,1,0)+IF(AL231&lt;AM231,1,0)</f>
        <v>2</v>
      </c>
      <c r="AW230" s="64">
        <f>AX229</f>
        <v>0</v>
      </c>
      <c r="AX230" s="109"/>
      <c r="AY230" s="110"/>
      <c r="AZ230" s="64">
        <f>IF(AH230&gt;AI230,1,0)+IF(AJ230&gt;AK230,1,0)+IF(AL230&gt;AM230,1,0)</f>
        <v>2</v>
      </c>
      <c r="BA230" s="65">
        <f>AX231</f>
        <v>1</v>
      </c>
      <c r="BD230" s="63">
        <f>AN230+AP230+AR230+AO231+AQ231+AS231</f>
        <v>107</v>
      </c>
      <c r="BE230" s="65">
        <f>AO230+AQ230+AS230+AN231+AP231+AR231</f>
        <v>65</v>
      </c>
      <c r="BF230" s="63">
        <f>AV230+AZ230</f>
        <v>4</v>
      </c>
      <c r="BG230" s="65">
        <f>AW230+BA230</f>
        <v>1</v>
      </c>
      <c r="BH230" s="63">
        <f>IF(AV230&gt;AW230,1,0)+IF(AZ230&gt;BA230,1,0)</f>
        <v>2</v>
      </c>
      <c r="BI230" s="69">
        <f>IF(AW230&gt;AV230,1,0)+IF(BA230&gt;AZ230,1,0)</f>
        <v>0</v>
      </c>
      <c r="BJ230" s="70">
        <f>IF(BH230+BI230=0,"",IF(BK230=MAX(BK229:BK231),1,IF(BK230=MIN(BK229:BK231),3,2)))</f>
        <v>1</v>
      </c>
      <c r="BK230" s="13">
        <f>IF(BH230+BI230&lt;&gt;0,BH230-BI230+(BF230-BG230)/100+(BD230-BE230)/10000,-2)</f>
        <v>2.0342</v>
      </c>
    </row>
    <row r="231" spans="1:63" ht="11.25" customHeight="1" thickBot="1">
      <c r="A231" s="12">
        <f>S231</f>
        <v>91</v>
      </c>
      <c r="B231" s="2" t="str">
        <f>IF(N227="","",N227)</f>
        <v>K5228</v>
      </c>
      <c r="C231" s="2">
        <f>IF(N228="","",N228)</f>
      </c>
      <c r="D231" s="2" t="str">
        <f>IF(N230="","",N230)</f>
        <v>M5326</v>
      </c>
      <c r="E231" s="2">
        <f>IF(N231="","",N231)</f>
      </c>
      <c r="I231" s="2" t="str">
        <f>"3"&amp;O225&amp;N226</f>
        <v>37Singiel chłopców</v>
      </c>
      <c r="J231" s="30" t="str">
        <f>IF(AC232="","",IF(AC226=3,N227,IF(AC229=3,N230,IF(AC232=3,N233,""))))</f>
        <v>K5228</v>
      </c>
      <c r="K231" s="30">
        <f>IF(AC232="","",IF(AC226=3,N228,IF(AC229=3,N231,IF(AC232=3,N234,""))))</f>
        <v>0</v>
      </c>
      <c r="M231" s="38" t="str">
        <f>N226</f>
        <v>Singiel chłopców</v>
      </c>
      <c r="N231" s="34"/>
      <c r="O231" s="33"/>
      <c r="P231" s="33"/>
      <c r="Q231" s="40">
        <f>IF(AT231&gt;0,"",IF(A231=0,"",IF(VLOOKUP(A231,'[1]plan gier'!A:S,19,FALSE)="","",VLOOKUP(A231,'[1]plan gier'!A:S,19,FALSE))))</f>
      </c>
      <c r="R231" s="111" t="s">
        <v>22</v>
      </c>
      <c r="S231" s="89">
        <v>91</v>
      </c>
      <c r="T231" s="203"/>
      <c r="U231" s="206">
        <f>IF(N231&lt;&gt;"",CONCATENATE(VLOOKUP(N231,'[1]zawodnicy'!$A:$E,1,FALSE)," ",VLOOKUP(N231,'[1]zawodnicy'!$A:$E,2,FALSE)," ",VLOOKUP(N231,'[1]zawodnicy'!$A:$E,3,FALSE)," - ",VLOOKUP(N231,'[1]zawodnicy'!$A:$E,4,FALSE)),"")</f>
      </c>
      <c r="V231" s="207"/>
      <c r="W231" s="71">
        <f>IF(SUM(AR231:AS231)=0,"",AS231&amp;":"&amp;AR231)</f>
      </c>
      <c r="X231" s="86"/>
      <c r="Y231" s="72" t="str">
        <f>IF(SUM(AR230:AS230)=0,"",AR230&amp;":"&amp;AS230)</f>
        <v>21:7</v>
      </c>
      <c r="Z231" s="203"/>
      <c r="AA231" s="204"/>
      <c r="AB231" s="204"/>
      <c r="AC231" s="205"/>
      <c r="AD231" s="2"/>
      <c r="AE231" s="25"/>
      <c r="AF231" s="25"/>
      <c r="AG231" s="111" t="s">
        <v>22</v>
      </c>
      <c r="AH231" s="82">
        <f>IF(ISBLANK(S231),"",VLOOKUP(S231,'[1]plan gier'!$X:$AN,12,FALSE))</f>
        <v>5</v>
      </c>
      <c r="AI231" s="79">
        <f>IF(ISBLANK(S231),"",VLOOKUP(S231,'[1]plan gier'!$X:$AN,13,FALSE))</f>
        <v>21</v>
      </c>
      <c r="AJ231" s="79">
        <f>IF(ISBLANK(S231),"",VLOOKUP(S231,'[1]plan gier'!$X:$AN,14,FALSE))</f>
        <v>9</v>
      </c>
      <c r="AK231" s="79">
        <f>IF(ISBLANK(S231),"",VLOOKUP(S231,'[1]plan gier'!$X:$AN,15,FALSE))</f>
        <v>21</v>
      </c>
      <c r="AL231" s="79">
        <f>IF(ISBLANK(S231),"",VLOOKUP(S231,'[1]plan gier'!$X:$AN,16,FALSE))</f>
        <v>0</v>
      </c>
      <c r="AM231" s="79">
        <f>IF(ISBLANK(S231),"",VLOOKUP(S231,'[1]plan gier'!$X:$AN,17,FALSE))</f>
        <v>0</v>
      </c>
      <c r="AN231" s="112">
        <f t="shared" si="22"/>
        <v>5</v>
      </c>
      <c r="AO231" s="79">
        <f t="shared" si="22"/>
        <v>21</v>
      </c>
      <c r="AP231" s="113">
        <f t="shared" si="22"/>
        <v>9</v>
      </c>
      <c r="AQ231" s="79">
        <f t="shared" si="22"/>
        <v>21</v>
      </c>
      <c r="AR231" s="113">
        <f t="shared" si="22"/>
        <v>0</v>
      </c>
      <c r="AS231" s="79">
        <f t="shared" si="22"/>
        <v>0</v>
      </c>
      <c r="AT231" s="102">
        <f>SUM(AN231:AS231)</f>
        <v>56</v>
      </c>
      <c r="AU231" s="103">
        <v>3</v>
      </c>
      <c r="AV231" s="82">
        <f>IF(AH229&lt;AI229,1,0)+IF(AJ229&lt;AK229,1,0)+IF(AL229&lt;AM229,1,0)</f>
        <v>2</v>
      </c>
      <c r="AW231" s="79">
        <f>AZ229</f>
        <v>0</v>
      </c>
      <c r="AX231" s="79">
        <f>IF(AH230&lt;AI230,1,0)+IF(AJ230&lt;AK230,1,0)+IF(AL230&lt;AM230,1,0)</f>
        <v>1</v>
      </c>
      <c r="AY231" s="79">
        <f>AZ230</f>
        <v>2</v>
      </c>
      <c r="AZ231" s="114"/>
      <c r="BA231" s="115"/>
      <c r="BD231" s="82">
        <f>AO229+AQ229+AS229+AO230+AQ230+AS230</f>
        <v>93</v>
      </c>
      <c r="BE231" s="84">
        <f>AN229+AP229+AR229+AN230+AP230+AR230</f>
        <v>79</v>
      </c>
      <c r="BF231" s="82">
        <f>AV231+AX231</f>
        <v>3</v>
      </c>
      <c r="BG231" s="84">
        <f>AW231+AY231</f>
        <v>2</v>
      </c>
      <c r="BH231" s="82">
        <f>IF(AV231&gt;AW231,1,0)+IF(AX231&gt;AY231,1,0)</f>
        <v>1</v>
      </c>
      <c r="BI231" s="83">
        <f>IF(AW231&gt;AV231,1,0)+IF(AY231&gt;AX231,1,0)</f>
        <v>1</v>
      </c>
      <c r="BJ231" s="85">
        <f>IF(BH231+BI231=0,"",IF(BK231=MAX(BK229:BK231),1,IF(BK231=MIN(BK229:BK231),3,2)))</f>
        <v>2</v>
      </c>
      <c r="BK231" s="13">
        <f>IF(BH231+BI231&lt;&gt;0,BH231-BI231+(BF231-BG231)/100+(BD231-BE231)/10000,-2)</f>
        <v>0.0114</v>
      </c>
    </row>
    <row r="232" spans="1:59" ht="11.25" customHeight="1">
      <c r="A232" s="2"/>
      <c r="J232" s="33"/>
      <c r="K232" s="33"/>
      <c r="L232" s="33"/>
      <c r="O232" s="33"/>
      <c r="P232" s="33"/>
      <c r="Q232" s="2"/>
      <c r="R232" s="2"/>
      <c r="S232" s="2"/>
      <c r="T232" s="186">
        <v>3</v>
      </c>
      <c r="U232" s="189">
        <f>IF(AND(N233&lt;&gt;"",N234&lt;&gt;""),CONCATENATE(VLOOKUP(N233,'[1]zawodnicy'!$A:$E,1,FALSE)," ",VLOOKUP(N233,'[1]zawodnicy'!$A:$E,2,FALSE)," ",VLOOKUP(N233,'[1]zawodnicy'!$A:$E,3,FALSE)," - ",VLOOKUP(N233,'[1]zawodnicy'!$A:$E,4,FALSE)),"")</f>
      </c>
      <c r="V232" s="190"/>
      <c r="W232" s="43" t="str">
        <f>IF(SUM(AN229:AO229)=0,"",AO229&amp;":"&amp;AN229)</f>
        <v>21:5</v>
      </c>
      <c r="X232" s="45" t="str">
        <f>IF(SUM(AN230:AO230)=0,"",AO230&amp;":"&amp;AN230)</f>
        <v>20:22</v>
      </c>
      <c r="Y232" s="116"/>
      <c r="Z232" s="186" t="str">
        <f>IF(SUM(AV231:AY231)=0,"",BD231&amp;":"&amp;BE231)</f>
        <v>93:79</v>
      </c>
      <c r="AA232" s="191" t="str">
        <f>IF(SUM(AV231:AY231)=0,"",BF231&amp;":"&amp;BG231)</f>
        <v>3:2</v>
      </c>
      <c r="AB232" s="191" t="str">
        <f>IF(SUM(AV231:AY231)=0,"",BH231&amp;":"&amp;BI231)</f>
        <v>1:1</v>
      </c>
      <c r="AC232" s="194">
        <f>IF(SUM(BH229:BH231)&gt;0,BJ231,"")</f>
        <v>2</v>
      </c>
      <c r="AD232" s="2"/>
      <c r="AE232" s="25"/>
      <c r="AF232" s="25"/>
      <c r="BD232" s="12">
        <f>SUM(BD229:BD231)</f>
        <v>228</v>
      </c>
      <c r="BE232" s="12">
        <f>SUM(BE229:BE231)</f>
        <v>228</v>
      </c>
      <c r="BF232" s="12">
        <f>SUM(BF229:BF231)</f>
        <v>7</v>
      </c>
      <c r="BG232" s="12">
        <f>SUM(BG229:BG231)</f>
        <v>7</v>
      </c>
    </row>
    <row r="233" spans="1:63" ht="11.25" customHeight="1">
      <c r="A233" s="12"/>
      <c r="J233" s="12"/>
      <c r="K233" s="12"/>
      <c r="L233" s="12"/>
      <c r="N233" s="31" t="s">
        <v>74</v>
      </c>
      <c r="O233" s="32">
        <f>IF(O225&gt;0,(O225&amp;3)*1,"")</f>
        <v>73</v>
      </c>
      <c r="Q233" s="88"/>
      <c r="R233" s="88"/>
      <c r="S233" s="89"/>
      <c r="T233" s="187"/>
      <c r="U233" s="197" t="str">
        <f>IF(AND(N233&lt;&gt;"",N234=""),CONCATENATE(VLOOKUP(N233,'[1]zawodnicy'!$A:$E,1,FALSE)," ",VLOOKUP(N233,'[1]zawodnicy'!$A:$E,2,FALSE)," ",VLOOKUP(N233,'[1]zawodnicy'!$A:$E,3,FALSE)," - ",VLOOKUP(N233,'[1]zawodnicy'!$A:$E,4,FALSE)),"")</f>
        <v>X0007 Mateusz MYSZKA - UKS Refleks Żupawa</v>
      </c>
      <c r="V233" s="198"/>
      <c r="W233" s="60" t="str">
        <f>IF(SUM(AP229:AQ229)=0,"",AQ229&amp;":"&amp;AP229)</f>
        <v>21:9</v>
      </c>
      <c r="X233" s="28" t="str">
        <f>IF(SUM(AP230:AQ230)=0,"",AQ230&amp;":"&amp;AP230)</f>
        <v>24:22</v>
      </c>
      <c r="Y233" s="117"/>
      <c r="Z233" s="187"/>
      <c r="AA233" s="192"/>
      <c r="AB233" s="192"/>
      <c r="AC233" s="195"/>
      <c r="AD233" s="2"/>
      <c r="AE233" s="25"/>
      <c r="AF233" s="25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1.25" customHeight="1" thickBot="1">
      <c r="A234" s="2"/>
      <c r="J234" s="33"/>
      <c r="K234" s="33"/>
      <c r="L234" s="33"/>
      <c r="N234" s="34"/>
      <c r="O234" s="33"/>
      <c r="P234" s="33"/>
      <c r="Q234" s="2"/>
      <c r="R234" s="2"/>
      <c r="S234" s="2"/>
      <c r="T234" s="188"/>
      <c r="U234" s="199">
        <f>IF(N234&lt;&gt;"",CONCATENATE(VLOOKUP(N234,'[1]zawodnicy'!$A:$E,1,FALSE)," ",VLOOKUP(N234,'[1]zawodnicy'!$A:$E,2,FALSE)," ",VLOOKUP(N234,'[1]zawodnicy'!$A:$E,3,FALSE)," - ",VLOOKUP(N234,'[1]zawodnicy'!$A:$E,4,FALSE)),"")</f>
      </c>
      <c r="V234" s="200"/>
      <c r="W234" s="91">
        <f>IF(SUM(AR229:AS229)=0,"",AS229&amp;":"&amp;AR229)</f>
      </c>
      <c r="X234" s="92" t="str">
        <f>IF(SUM(AR230:AS230)=0,"",AS230&amp;":"&amp;AR230)</f>
        <v>7:21</v>
      </c>
      <c r="Y234" s="93"/>
      <c r="Z234" s="188"/>
      <c r="AA234" s="193"/>
      <c r="AB234" s="193"/>
      <c r="AC234" s="196"/>
      <c r="AD234" s="30"/>
      <c r="AE234" s="25"/>
      <c r="AF234" s="25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ht="11.25" customHeight="1" thickBot="1"/>
    <row r="236" spans="14:32" ht="11.25" customHeight="1" thickBot="1">
      <c r="N236" s="8"/>
      <c r="O236" s="15">
        <v>8</v>
      </c>
      <c r="Q236" s="214" t="str">
        <f>"Grupa "&amp;O236&amp;"."</f>
        <v>Grupa 8.</v>
      </c>
      <c r="R236" s="214"/>
      <c r="S236" s="215"/>
      <c r="T236" s="17" t="s">
        <v>1</v>
      </c>
      <c r="U236" s="216" t="s">
        <v>2</v>
      </c>
      <c r="V236" s="217"/>
      <c r="W236" s="17">
        <v>1</v>
      </c>
      <c r="X236" s="19">
        <v>2</v>
      </c>
      <c r="Y236" s="94">
        <v>3</v>
      </c>
      <c r="Z236" s="95" t="s">
        <v>3</v>
      </c>
      <c r="AA236" s="23" t="s">
        <v>4</v>
      </c>
      <c r="AB236" s="23" t="s">
        <v>5</v>
      </c>
      <c r="AC236" s="96" t="s">
        <v>6</v>
      </c>
      <c r="AD236" s="2"/>
      <c r="AE236" s="25"/>
      <c r="AF236" s="25"/>
    </row>
    <row r="237" spans="10:45" ht="11.25" customHeight="1">
      <c r="J237" s="33"/>
      <c r="K237" s="33"/>
      <c r="L237" s="33"/>
      <c r="N237" s="26" t="s">
        <v>53</v>
      </c>
      <c r="Q237" s="218" t="s">
        <v>9</v>
      </c>
      <c r="R237" s="218"/>
      <c r="S237" s="219" t="s">
        <v>10</v>
      </c>
      <c r="T237" s="210">
        <v>1</v>
      </c>
      <c r="U237" s="220">
        <f>IF(AND(N238&lt;&gt;"",N239&lt;&gt;""),CONCATENATE(VLOOKUP(N238,'[1]zawodnicy'!$A:$E,1,FALSE)," ",VLOOKUP(N238,'[1]zawodnicy'!$A:$E,2,FALSE)," ",VLOOKUP(N238,'[1]zawodnicy'!$A:$E,3,FALSE)," - ",VLOOKUP(N238,'[1]zawodnicy'!$A:$E,4,FALSE)),"")</f>
      </c>
      <c r="V237" s="221"/>
      <c r="W237" s="97"/>
      <c r="X237" s="98" t="str">
        <f>IF(SUM(AN242:AO242)=0,"",AN242&amp;":"&amp;AO242)</f>
        <v>21:5</v>
      </c>
      <c r="Y237" s="99" t="str">
        <f>IF(SUM(AN240:AO240)=0,"",AN240&amp;":"&amp;AO240)</f>
        <v>21:5</v>
      </c>
      <c r="Z237" s="210" t="str">
        <f>IF(SUM(AX240:BA240)=0,"",BD240&amp;":"&amp;BE240)</f>
        <v>84:18</v>
      </c>
      <c r="AA237" s="211" t="str">
        <f>IF(SUM(AX240:BA240)=0,"",BF240&amp;":"&amp;BG240)</f>
        <v>4:0</v>
      </c>
      <c r="AB237" s="211" t="str">
        <f>IF(SUM(AX240:BA240)=0,"",BH240&amp;":"&amp;BI240)</f>
        <v>2:0</v>
      </c>
      <c r="AC237" s="212">
        <f>IF(SUM(BH240:BH242)&gt;0,BJ240,"")</f>
        <v>1</v>
      </c>
      <c r="AD237" s="2"/>
      <c r="AE237" s="25"/>
      <c r="AF237" s="25"/>
      <c r="AG237" s="39"/>
      <c r="AH237" s="213" t="s">
        <v>7</v>
      </c>
      <c r="AI237" s="213"/>
      <c r="AJ237" s="213"/>
      <c r="AK237" s="213"/>
      <c r="AL237" s="213"/>
      <c r="AM237" s="213"/>
      <c r="AN237" s="213" t="s">
        <v>8</v>
      </c>
      <c r="AO237" s="213"/>
      <c r="AP237" s="213"/>
      <c r="AQ237" s="213"/>
      <c r="AR237" s="213"/>
      <c r="AS237" s="213"/>
    </row>
    <row r="238" spans="9:59" ht="11.25" customHeight="1" thickBot="1">
      <c r="I238" s="2" t="str">
        <f>"1"&amp;O236&amp;N237</f>
        <v>18Singiel chłopców</v>
      </c>
      <c r="J238" s="30" t="str">
        <f>IF(AC237="","",IF(AC237=1,N238,IF(AC240=1,N241,IF(AC243=1,N244,""))))</f>
        <v>K5180</v>
      </c>
      <c r="K238" s="30">
        <f>IF(AC237="","",IF(AC237=1,N239,IF(AC240=1,N242,IF(AC243=1,N245,""))))</f>
        <v>0</v>
      </c>
      <c r="L238" s="30"/>
      <c r="N238" s="31" t="s">
        <v>75</v>
      </c>
      <c r="O238" s="32">
        <f>IF(O236&gt;0,(O236&amp;1)*1,"")</f>
        <v>81</v>
      </c>
      <c r="Q238" s="218"/>
      <c r="R238" s="218"/>
      <c r="S238" s="219"/>
      <c r="T238" s="187"/>
      <c r="U238" s="197" t="str">
        <f>IF(AND(N238&lt;&gt;"",N239=""),CONCATENATE(VLOOKUP(N238,'[1]zawodnicy'!$A:$E,1,FALSE)," ",VLOOKUP(N238,'[1]zawodnicy'!$A:$E,2,FALSE)," ",VLOOKUP(N238,'[1]zawodnicy'!$A:$E,3,FALSE)," - ",VLOOKUP(N238,'[1]zawodnicy'!$A:$E,4,FALSE)),"")</f>
        <v>K5180 Patryk KORDEK - UKS Aktywna Piątka Przemyśl</v>
      </c>
      <c r="V238" s="198"/>
      <c r="W238" s="27"/>
      <c r="X238" s="28" t="str">
        <f>IF(SUM(AP242:AQ242)=0,"",AP242&amp;":"&amp;AQ242)</f>
        <v>21:5</v>
      </c>
      <c r="Y238" s="62" t="str">
        <f>IF(SUM(AP240:AQ240)=0,"",AP240&amp;":"&amp;AQ240)</f>
        <v>21:3</v>
      </c>
      <c r="Z238" s="187"/>
      <c r="AA238" s="192"/>
      <c r="AB238" s="192"/>
      <c r="AC238" s="195"/>
      <c r="AD238" s="2"/>
      <c r="AE238" s="25"/>
      <c r="AF238" s="25"/>
      <c r="AG238" s="39"/>
      <c r="BD238" s="12">
        <f>SUM(BD240:BD242)</f>
        <v>168</v>
      </c>
      <c r="BE238" s="12">
        <f>SUM(BE240:BE242)</f>
        <v>168</v>
      </c>
      <c r="BF238" s="12">
        <f>SUM(BF240:BF242)</f>
        <v>6</v>
      </c>
      <c r="BG238" s="12">
        <f>SUM(BG240:BG242)</f>
        <v>6</v>
      </c>
    </row>
    <row r="239" spans="10:63" ht="11.25" customHeight="1" thickBot="1">
      <c r="J239" s="30"/>
      <c r="K239" s="33"/>
      <c r="L239" s="33"/>
      <c r="N239" s="34"/>
      <c r="O239" s="33"/>
      <c r="P239" s="33"/>
      <c r="Q239" s="218"/>
      <c r="R239" s="218"/>
      <c r="S239" s="219"/>
      <c r="T239" s="203"/>
      <c r="U239" s="206">
        <f>IF(N239&lt;&gt;"",CONCATENATE(VLOOKUP(N239,'[1]zawodnicy'!$A:$E,1,FALSE)," ",VLOOKUP(N239,'[1]zawodnicy'!$A:$E,2,FALSE)," ",VLOOKUP(N239,'[1]zawodnicy'!$A:$E,3,FALSE)," - ",VLOOKUP(N239,'[1]zawodnicy'!$A:$E,4,FALSE)),"")</f>
      </c>
      <c r="V239" s="207"/>
      <c r="W239" s="27"/>
      <c r="X239" s="35">
        <f>IF(SUM(AR242:AS242)=0,"",AR242&amp;":"&amp;AS242)</f>
      </c>
      <c r="Y239" s="72">
        <f>IF(SUM(AR240:AS240)=0,"",AR240&amp;":"&amp;AS240)</f>
      </c>
      <c r="Z239" s="203"/>
      <c r="AA239" s="204"/>
      <c r="AB239" s="204"/>
      <c r="AC239" s="205"/>
      <c r="AD239" s="2"/>
      <c r="AE239" s="25"/>
      <c r="AF239" s="25"/>
      <c r="AG239" s="39"/>
      <c r="AH239" s="201" t="s">
        <v>12</v>
      </c>
      <c r="AI239" s="209"/>
      <c r="AJ239" s="208" t="s">
        <v>13</v>
      </c>
      <c r="AK239" s="209"/>
      <c r="AL239" s="208" t="s">
        <v>14</v>
      </c>
      <c r="AM239" s="202"/>
      <c r="AN239" s="201" t="s">
        <v>12</v>
      </c>
      <c r="AO239" s="209"/>
      <c r="AP239" s="208" t="s">
        <v>13</v>
      </c>
      <c r="AQ239" s="209"/>
      <c r="AR239" s="208" t="s">
        <v>14</v>
      </c>
      <c r="AS239" s="209"/>
      <c r="AT239" s="25"/>
      <c r="AU239" s="25"/>
      <c r="AV239" s="201">
        <v>1</v>
      </c>
      <c r="AW239" s="209"/>
      <c r="AX239" s="208">
        <v>2</v>
      </c>
      <c r="AY239" s="209"/>
      <c r="AZ239" s="208">
        <v>3</v>
      </c>
      <c r="BA239" s="202"/>
      <c r="BD239" s="201" t="s">
        <v>3</v>
      </c>
      <c r="BE239" s="202"/>
      <c r="BF239" s="201" t="s">
        <v>4</v>
      </c>
      <c r="BG239" s="202"/>
      <c r="BH239" s="201" t="s">
        <v>5</v>
      </c>
      <c r="BI239" s="202"/>
      <c r="BJ239" s="37" t="s">
        <v>6</v>
      </c>
      <c r="BK239" s="13">
        <f>SUM(BK240:BK242)</f>
        <v>2.677979366039196E-16</v>
      </c>
    </row>
    <row r="240" spans="1:63" ht="11.25" customHeight="1">
      <c r="A240" s="12">
        <f>S240</f>
        <v>52</v>
      </c>
      <c r="B240" s="2" t="str">
        <f>IF(N238="","",N238)</f>
        <v>K5180</v>
      </c>
      <c r="C240" s="2">
        <f>IF(N239="","",N239)</f>
      </c>
      <c r="D240" s="2" t="str">
        <f>IF(N244="","",N244)</f>
        <v>P5709</v>
      </c>
      <c r="E240" s="2">
        <f>IF(N245="","",N245)</f>
      </c>
      <c r="I240" s="2" t="str">
        <f>"2"&amp;O236&amp;N237</f>
        <v>28Singiel chłopców</v>
      </c>
      <c r="J240" s="30" t="str">
        <f>IF(AC240="","",IF(AC237=2,N238,IF(AC240=2,N241,IF(AC243=2,N244,""))))</f>
        <v>P5709</v>
      </c>
      <c r="K240" s="30">
        <f>IF(AC240="","",IF(AC237=2,N239,IF(AC240=2,N242,IF(AC243=2,N245,""))))</f>
        <v>0</v>
      </c>
      <c r="M240" s="38" t="str">
        <f>N237</f>
        <v>Singiel chłopców</v>
      </c>
      <c r="O240" s="33"/>
      <c r="P240" s="33"/>
      <c r="Q240" s="40">
        <f>IF(AT240&gt;0,"",IF(A240=0,"",IF(VLOOKUP(A240,'[1]plan gier'!A:S,19,FALSE)="","",VLOOKUP(A240,'[1]plan gier'!A:S,19,FALSE))))</f>
      </c>
      <c r="R240" s="41" t="s">
        <v>15</v>
      </c>
      <c r="S240" s="89">
        <v>52</v>
      </c>
      <c r="T240" s="186">
        <v>2</v>
      </c>
      <c r="U240" s="189">
        <f>IF(AND(N241&lt;&gt;"",N242&lt;&gt;""),CONCATENATE(VLOOKUP(N241,'[1]zawodnicy'!$A:$E,1,FALSE)," ",VLOOKUP(N241,'[1]zawodnicy'!$A:$E,2,FALSE)," ",VLOOKUP(N241,'[1]zawodnicy'!$A:$E,3,FALSE)," - ",VLOOKUP(N241,'[1]zawodnicy'!$A:$E,4,FALSE)),"")</f>
      </c>
      <c r="V240" s="190"/>
      <c r="W240" s="43" t="str">
        <f>IF(SUM(AN242:AO242)=0,"",AO242&amp;":"&amp;AN242)</f>
        <v>5:21</v>
      </c>
      <c r="X240" s="76"/>
      <c r="Y240" s="46" t="str">
        <f>IF(SUM(AN241:AO241)=0,"",AN241&amp;":"&amp;AO241)</f>
        <v>13:21</v>
      </c>
      <c r="Z240" s="186" t="str">
        <f>IF(SUM(AV241:AW241,AZ241:BA241)=0,"",BD241&amp;":"&amp;BE241)</f>
        <v>34:84</v>
      </c>
      <c r="AA240" s="191" t="str">
        <f>IF(SUM(AV241:AW241,AZ241:BA241)=0,"",BF241&amp;":"&amp;BG241)</f>
        <v>0:4</v>
      </c>
      <c r="AB240" s="191" t="str">
        <f>IF(SUM(AV241:AW241,AZ241:BA241)=0,"",BH241&amp;":"&amp;BI241)</f>
        <v>0:2</v>
      </c>
      <c r="AC240" s="194">
        <f>IF(SUM(BH240:BH242)&gt;0,BJ241,"")</f>
        <v>3</v>
      </c>
      <c r="AD240" s="2"/>
      <c r="AE240" s="25"/>
      <c r="AF240" s="25"/>
      <c r="AG240" s="41" t="s">
        <v>15</v>
      </c>
      <c r="AH240" s="49">
        <f>IF(ISBLANK(S240),"",VLOOKUP(S240,'[1]plan gier'!$X:$AN,12,FALSE))</f>
        <v>21</v>
      </c>
      <c r="AI240" s="50">
        <f>IF(ISBLANK(S240),"",VLOOKUP(S240,'[1]plan gier'!$X:$AN,13,FALSE))</f>
        <v>5</v>
      </c>
      <c r="AJ240" s="50">
        <f>IF(ISBLANK(S240),"",VLOOKUP(S240,'[1]plan gier'!$X:$AN,14,FALSE))</f>
        <v>21</v>
      </c>
      <c r="AK240" s="50">
        <f>IF(ISBLANK(S240),"",VLOOKUP(S240,'[1]plan gier'!$X:$AN,15,FALSE))</f>
        <v>3</v>
      </c>
      <c r="AL240" s="50">
        <f>IF(ISBLANK(S240),"",VLOOKUP(S240,'[1]plan gier'!$X:$AN,16,FALSE))</f>
        <v>0</v>
      </c>
      <c r="AM240" s="50">
        <f>IF(ISBLANK(S240),"",VLOOKUP(S240,'[1]plan gier'!$X:$AN,17,FALSE))</f>
        <v>0</v>
      </c>
      <c r="AN240" s="100">
        <f aca="true" t="shared" si="23" ref="AN240:AS242">IF(AH240="",0,AH240)</f>
        <v>21</v>
      </c>
      <c r="AO240" s="48">
        <f t="shared" si="23"/>
        <v>5</v>
      </c>
      <c r="AP240" s="101">
        <f t="shared" si="23"/>
        <v>21</v>
      </c>
      <c r="AQ240" s="48">
        <f t="shared" si="23"/>
        <v>3</v>
      </c>
      <c r="AR240" s="101">
        <f t="shared" si="23"/>
        <v>0</v>
      </c>
      <c r="AS240" s="48">
        <f t="shared" si="23"/>
        <v>0</v>
      </c>
      <c r="AT240" s="102">
        <f>SUM(AN240:AS240)</f>
        <v>50</v>
      </c>
      <c r="AU240" s="103">
        <v>1</v>
      </c>
      <c r="AV240" s="104"/>
      <c r="AW240" s="105"/>
      <c r="AX240" s="50">
        <f>IF(AH242&gt;AI242,1,0)+IF(AJ242&gt;AK242,1,0)+IF(AL242&gt;AM242,1,0)</f>
        <v>2</v>
      </c>
      <c r="AY240" s="50">
        <f>AV241</f>
        <v>0</v>
      </c>
      <c r="AZ240" s="50">
        <f>IF(AH240&gt;AI240,1,0)+IF(AJ240&gt;AK240,1,0)+IF(AL240&gt;AM240,1,0)</f>
        <v>2</v>
      </c>
      <c r="BA240" s="51">
        <f>AV242</f>
        <v>0</v>
      </c>
      <c r="BD240" s="49">
        <f>AN240+AP240+AR240+AN242+AP242+AR242</f>
        <v>84</v>
      </c>
      <c r="BE240" s="51">
        <f>AO240+AQ240+AS240+AO242+AQ242+AS242</f>
        <v>18</v>
      </c>
      <c r="BF240" s="49">
        <f>AX240+AZ240</f>
        <v>4</v>
      </c>
      <c r="BG240" s="51">
        <f>AY240+BA240</f>
        <v>0</v>
      </c>
      <c r="BH240" s="49">
        <f>IF(AX240&gt;AY240,1,0)+IF(AZ240&gt;BA240,1,0)</f>
        <v>2</v>
      </c>
      <c r="BI240" s="55">
        <f>IF(AY240&gt;AX240,1,0)+IF(BA240&gt;AZ240,1,0)</f>
        <v>0</v>
      </c>
      <c r="BJ240" s="106">
        <f>IF(BH240+BI240=0,"",IF(BK240=MAX(BK240:BK242),1,IF(BK240=MIN(BK240:BK242),3,2)))</f>
        <v>1</v>
      </c>
      <c r="BK240" s="13">
        <f>IF(BH240+BI240&lt;&gt;0,BH240-BI240+(BF240-BG240)/100+(BD240-BE240)/10000,-2)</f>
        <v>2.0466</v>
      </c>
    </row>
    <row r="241" spans="1:63" ht="11.25" customHeight="1">
      <c r="A241" s="12">
        <f>S241</f>
        <v>72</v>
      </c>
      <c r="B241" s="2" t="str">
        <f>IF(N241="","",N241)</f>
        <v>D5786</v>
      </c>
      <c r="C241" s="2">
        <f>IF(N242="","",N242)</f>
      </c>
      <c r="D241" s="2" t="str">
        <f>IF(N244="","",N244)</f>
        <v>P5709</v>
      </c>
      <c r="E241" s="2">
        <f>IF(N245="","",N245)</f>
      </c>
      <c r="J241" s="30"/>
      <c r="K241" s="12"/>
      <c r="M241" s="38" t="str">
        <f>N237</f>
        <v>Singiel chłopców</v>
      </c>
      <c r="N241" s="31" t="s">
        <v>76</v>
      </c>
      <c r="O241" s="32">
        <f>IF(O236&gt;0,(O236&amp;2)*1,"")</f>
        <v>82</v>
      </c>
      <c r="Q241" s="40">
        <f>IF(AT241&gt;0,"",IF(A241=0,"",IF(VLOOKUP(A241,'[1]plan gier'!A:S,19,FALSE)="","",VLOOKUP(A241,'[1]plan gier'!A:S,19,FALSE))))</f>
      </c>
      <c r="R241" s="41" t="s">
        <v>19</v>
      </c>
      <c r="S241" s="89">
        <v>72</v>
      </c>
      <c r="T241" s="187"/>
      <c r="U241" s="197" t="str">
        <f>IF(AND(N241&lt;&gt;"",N242=""),CONCATENATE(VLOOKUP(N241,'[1]zawodnicy'!$A:$E,1,FALSE)," ",VLOOKUP(N241,'[1]zawodnicy'!$A:$E,2,FALSE)," ",VLOOKUP(N241,'[1]zawodnicy'!$A:$E,3,FALSE)," - ",VLOOKUP(N241,'[1]zawodnicy'!$A:$E,4,FALSE)),"")</f>
        <v>D5786 Martin DYDO - UKS Orbitek Straszęcin</v>
      </c>
      <c r="V241" s="198"/>
      <c r="W241" s="60" t="str">
        <f>IF(SUM(AP242:AQ242)=0,"",AQ242&amp;":"&amp;AP242)</f>
        <v>5:21</v>
      </c>
      <c r="X241" s="86"/>
      <c r="Y241" s="62" t="str">
        <f>IF(SUM(AP241:AQ241)=0,"",AP241&amp;":"&amp;AQ241)</f>
        <v>11:21</v>
      </c>
      <c r="Z241" s="187"/>
      <c r="AA241" s="192"/>
      <c r="AB241" s="192"/>
      <c r="AC241" s="195"/>
      <c r="AD241" s="2"/>
      <c r="AE241" s="25"/>
      <c r="AF241" s="25"/>
      <c r="AG241" s="41" t="s">
        <v>19</v>
      </c>
      <c r="AH241" s="63">
        <f>IF(ISBLANK(S241),"",VLOOKUP(S241,'[1]plan gier'!$X:$AN,12,FALSE))</f>
        <v>13</v>
      </c>
      <c r="AI241" s="64">
        <f>IF(ISBLANK(S241),"",VLOOKUP(S241,'[1]plan gier'!$X:$AN,13,FALSE))</f>
        <v>21</v>
      </c>
      <c r="AJ241" s="64">
        <f>IF(ISBLANK(S241),"",VLOOKUP(S241,'[1]plan gier'!$X:$AN,14,FALSE))</f>
        <v>11</v>
      </c>
      <c r="AK241" s="64">
        <f>IF(ISBLANK(S241),"",VLOOKUP(S241,'[1]plan gier'!$X:$AN,15,FALSE))</f>
        <v>21</v>
      </c>
      <c r="AL241" s="64">
        <f>IF(ISBLANK(S241),"",VLOOKUP(S241,'[1]plan gier'!$X:$AN,16,FALSE))</f>
        <v>0</v>
      </c>
      <c r="AM241" s="64">
        <f>IF(ISBLANK(S241),"",VLOOKUP(S241,'[1]plan gier'!$X:$AN,17,FALSE))</f>
        <v>0</v>
      </c>
      <c r="AN241" s="107">
        <f t="shared" si="23"/>
        <v>13</v>
      </c>
      <c r="AO241" s="64">
        <f t="shared" si="23"/>
        <v>21</v>
      </c>
      <c r="AP241" s="108">
        <f t="shared" si="23"/>
        <v>11</v>
      </c>
      <c r="AQ241" s="64">
        <f t="shared" si="23"/>
        <v>21</v>
      </c>
      <c r="AR241" s="108">
        <f t="shared" si="23"/>
        <v>0</v>
      </c>
      <c r="AS241" s="64">
        <f t="shared" si="23"/>
        <v>0</v>
      </c>
      <c r="AT241" s="102">
        <f>SUM(AN241:AS241)</f>
        <v>66</v>
      </c>
      <c r="AU241" s="103">
        <v>2</v>
      </c>
      <c r="AV241" s="63">
        <f>IF(AH242&lt;AI242,1,0)+IF(AJ242&lt;AK242,1,0)+IF(AL242&lt;AM242,1,0)</f>
        <v>0</v>
      </c>
      <c r="AW241" s="64">
        <f>AX240</f>
        <v>2</v>
      </c>
      <c r="AX241" s="109"/>
      <c r="AY241" s="110"/>
      <c r="AZ241" s="64">
        <f>IF(AH241&gt;AI241,1,0)+IF(AJ241&gt;AK241,1,0)+IF(AL241&gt;AM241,1,0)</f>
        <v>0</v>
      </c>
      <c r="BA241" s="65">
        <f>AX242</f>
        <v>2</v>
      </c>
      <c r="BD241" s="63">
        <f>AN241+AP241+AR241+AO242+AQ242+AS242</f>
        <v>34</v>
      </c>
      <c r="BE241" s="65">
        <f>AO241+AQ241+AS241+AN242+AP242+AR242</f>
        <v>84</v>
      </c>
      <c r="BF241" s="63">
        <f>AV241+AZ241</f>
        <v>0</v>
      </c>
      <c r="BG241" s="65">
        <f>AW241+BA241</f>
        <v>4</v>
      </c>
      <c r="BH241" s="63">
        <f>IF(AV241&gt;AW241,1,0)+IF(AZ241&gt;BA241,1,0)</f>
        <v>0</v>
      </c>
      <c r="BI241" s="69">
        <f>IF(AW241&gt;AV241,1,0)+IF(BA241&gt;AZ241,1,0)</f>
        <v>2</v>
      </c>
      <c r="BJ241" s="70">
        <f>IF(BH241+BI241=0,"",IF(BK241=MAX(BK240:BK242),1,IF(BK241=MIN(BK240:BK242),3,2)))</f>
        <v>3</v>
      </c>
      <c r="BK241" s="13">
        <f>IF(BH241+BI241&lt;&gt;0,BH241-BI241+(BF241-BG241)/100+(BD241-BE241)/10000,-2)</f>
        <v>-2.045</v>
      </c>
    </row>
    <row r="242" spans="1:63" ht="11.25" customHeight="1" thickBot="1">
      <c r="A242" s="12">
        <f>S242</f>
        <v>92</v>
      </c>
      <c r="B242" s="2" t="str">
        <f>IF(N238="","",N238)</f>
        <v>K5180</v>
      </c>
      <c r="C242" s="2">
        <f>IF(N239="","",N239)</f>
      </c>
      <c r="D242" s="2" t="str">
        <f>IF(N241="","",N241)</f>
        <v>D5786</v>
      </c>
      <c r="E242" s="2">
        <f>IF(N242="","",N242)</f>
      </c>
      <c r="I242" s="2" t="str">
        <f>"3"&amp;O236&amp;N237</f>
        <v>38Singiel chłopców</v>
      </c>
      <c r="J242" s="30" t="str">
        <f>IF(AC243="","",IF(AC237=3,N238,IF(AC240=3,N241,IF(AC243=3,N244,""))))</f>
        <v>D5786</v>
      </c>
      <c r="K242" s="30">
        <f>IF(AC243="","",IF(AC237=3,N239,IF(AC240=3,N242,IF(AC243=3,N245,""))))</f>
        <v>0</v>
      </c>
      <c r="M242" s="38" t="str">
        <f>N237</f>
        <v>Singiel chłopców</v>
      </c>
      <c r="N242" s="34"/>
      <c r="O242" s="33"/>
      <c r="P242" s="33"/>
      <c r="Q242" s="40">
        <f>IF(AT242&gt;0,"",IF(A242=0,"",IF(VLOOKUP(A242,'[1]plan gier'!A:S,19,FALSE)="","",VLOOKUP(A242,'[1]plan gier'!A:S,19,FALSE))))</f>
      </c>
      <c r="R242" s="111" t="s">
        <v>22</v>
      </c>
      <c r="S242" s="89">
        <v>92</v>
      </c>
      <c r="T242" s="203"/>
      <c r="U242" s="206">
        <f>IF(N242&lt;&gt;"",CONCATENATE(VLOOKUP(N242,'[1]zawodnicy'!$A:$E,1,FALSE)," ",VLOOKUP(N242,'[1]zawodnicy'!$A:$E,2,FALSE)," ",VLOOKUP(N242,'[1]zawodnicy'!$A:$E,3,FALSE)," - ",VLOOKUP(N242,'[1]zawodnicy'!$A:$E,4,FALSE)),"")</f>
      </c>
      <c r="V242" s="207"/>
      <c r="W242" s="71">
        <f>IF(SUM(AR242:AS242)=0,"",AS242&amp;":"&amp;AR242)</f>
      </c>
      <c r="X242" s="86"/>
      <c r="Y242" s="72">
        <f>IF(SUM(AR241:AS241)=0,"",AR241&amp;":"&amp;AS241)</f>
      </c>
      <c r="Z242" s="203"/>
      <c r="AA242" s="204"/>
      <c r="AB242" s="204"/>
      <c r="AC242" s="205"/>
      <c r="AD242" s="2"/>
      <c r="AE242" s="25"/>
      <c r="AF242" s="25"/>
      <c r="AG242" s="111" t="s">
        <v>22</v>
      </c>
      <c r="AH242" s="82">
        <f>IF(ISBLANK(S242),"",VLOOKUP(S242,'[1]plan gier'!$X:$AN,12,FALSE))</f>
        <v>21</v>
      </c>
      <c r="AI242" s="79">
        <f>IF(ISBLANK(S242),"",VLOOKUP(S242,'[1]plan gier'!$X:$AN,13,FALSE))</f>
        <v>5</v>
      </c>
      <c r="AJ242" s="79">
        <f>IF(ISBLANK(S242),"",VLOOKUP(S242,'[1]plan gier'!$X:$AN,14,FALSE))</f>
        <v>21</v>
      </c>
      <c r="AK242" s="79">
        <f>IF(ISBLANK(S242),"",VLOOKUP(S242,'[1]plan gier'!$X:$AN,15,FALSE))</f>
        <v>5</v>
      </c>
      <c r="AL242" s="79">
        <f>IF(ISBLANK(S242),"",VLOOKUP(S242,'[1]plan gier'!$X:$AN,16,FALSE))</f>
        <v>0</v>
      </c>
      <c r="AM242" s="79">
        <f>IF(ISBLANK(S242),"",VLOOKUP(S242,'[1]plan gier'!$X:$AN,17,FALSE))</f>
        <v>0</v>
      </c>
      <c r="AN242" s="112">
        <f t="shared" si="23"/>
        <v>21</v>
      </c>
      <c r="AO242" s="79">
        <f t="shared" si="23"/>
        <v>5</v>
      </c>
      <c r="AP242" s="113">
        <f t="shared" si="23"/>
        <v>21</v>
      </c>
      <c r="AQ242" s="79">
        <f t="shared" si="23"/>
        <v>5</v>
      </c>
      <c r="AR242" s="113">
        <f t="shared" si="23"/>
        <v>0</v>
      </c>
      <c r="AS242" s="79">
        <f t="shared" si="23"/>
        <v>0</v>
      </c>
      <c r="AT242" s="102">
        <f>SUM(AN242:AS242)</f>
        <v>52</v>
      </c>
      <c r="AU242" s="103">
        <v>3</v>
      </c>
      <c r="AV242" s="82">
        <f>IF(AH240&lt;AI240,1,0)+IF(AJ240&lt;AK240,1,0)+IF(AL240&lt;AM240,1,0)</f>
        <v>0</v>
      </c>
      <c r="AW242" s="79">
        <f>AZ240</f>
        <v>2</v>
      </c>
      <c r="AX242" s="79">
        <f>IF(AH241&lt;AI241,1,0)+IF(AJ241&lt;AK241,1,0)+IF(AL241&lt;AM241,1,0)</f>
        <v>2</v>
      </c>
      <c r="AY242" s="79">
        <f>AZ241</f>
        <v>0</v>
      </c>
      <c r="AZ242" s="114"/>
      <c r="BA242" s="115"/>
      <c r="BD242" s="82">
        <f>AO240+AQ240+AS240+AO241+AQ241+AS241</f>
        <v>50</v>
      </c>
      <c r="BE242" s="84">
        <f>AN240+AP240+AR240+AN241+AP241+AR241</f>
        <v>66</v>
      </c>
      <c r="BF242" s="82">
        <f>AV242+AX242</f>
        <v>2</v>
      </c>
      <c r="BG242" s="84">
        <f>AW242+AY242</f>
        <v>2</v>
      </c>
      <c r="BH242" s="82">
        <f>IF(AV242&gt;AW242,1,0)+IF(AX242&gt;AY242,1,0)</f>
        <v>1</v>
      </c>
      <c r="BI242" s="83">
        <f>IF(AW242&gt;AV242,1,0)+IF(AY242&gt;AX242,1,0)</f>
        <v>1</v>
      </c>
      <c r="BJ242" s="85">
        <f>IF(BH242+BI242=0,"",IF(BK242=MAX(BK240:BK242),1,IF(BK242=MIN(BK240:BK242),3,2)))</f>
        <v>2</v>
      </c>
      <c r="BK242" s="13">
        <f>IF(BH242+BI242&lt;&gt;0,BH242-BI242+(BF242-BG242)/100+(BD242-BE242)/10000,-2)</f>
        <v>-0.0016</v>
      </c>
    </row>
    <row r="243" spans="1:59" ht="11.25" customHeight="1">
      <c r="A243" s="2"/>
      <c r="J243" s="33"/>
      <c r="K243" s="33"/>
      <c r="L243" s="33"/>
      <c r="O243" s="33"/>
      <c r="P243" s="33"/>
      <c r="Q243" s="2"/>
      <c r="R243" s="2"/>
      <c r="S243" s="2"/>
      <c r="T243" s="186">
        <v>3</v>
      </c>
      <c r="U243" s="189">
        <f>IF(AND(N244&lt;&gt;"",N245&lt;&gt;""),CONCATENATE(VLOOKUP(N244,'[1]zawodnicy'!$A:$E,1,FALSE)," ",VLOOKUP(N244,'[1]zawodnicy'!$A:$E,2,FALSE)," ",VLOOKUP(N244,'[1]zawodnicy'!$A:$E,3,FALSE)," - ",VLOOKUP(N244,'[1]zawodnicy'!$A:$E,4,FALSE)),"")</f>
      </c>
      <c r="V243" s="190"/>
      <c r="W243" s="43" t="str">
        <f>IF(SUM(AN240:AO240)=0,"",AO240&amp;":"&amp;AN240)</f>
        <v>5:21</v>
      </c>
      <c r="X243" s="45" t="str">
        <f>IF(SUM(AN241:AO241)=0,"",AO241&amp;":"&amp;AN241)</f>
        <v>21:13</v>
      </c>
      <c r="Y243" s="116"/>
      <c r="Z243" s="186" t="str">
        <f>IF(SUM(AV242:AY242)=0,"",BD242&amp;":"&amp;BE242)</f>
        <v>50:66</v>
      </c>
      <c r="AA243" s="191" t="str">
        <f>IF(SUM(AV242:AY242)=0,"",BF242&amp;":"&amp;BG242)</f>
        <v>2:2</v>
      </c>
      <c r="AB243" s="191" t="str">
        <f>IF(SUM(AV242:AY242)=0,"",BH242&amp;":"&amp;BI242)</f>
        <v>1:1</v>
      </c>
      <c r="AC243" s="194">
        <f>IF(SUM(BH240:BH242)&gt;0,BJ242,"")</f>
        <v>2</v>
      </c>
      <c r="AD243" s="2"/>
      <c r="AE243" s="25"/>
      <c r="AF243" s="25"/>
      <c r="BD243" s="12">
        <f>SUM(BD240:BD242)</f>
        <v>168</v>
      </c>
      <c r="BE243" s="12">
        <f>SUM(BE240:BE242)</f>
        <v>168</v>
      </c>
      <c r="BF243" s="12">
        <f>SUM(BF240:BF242)</f>
        <v>6</v>
      </c>
      <c r="BG243" s="12">
        <f>SUM(BG240:BG242)</f>
        <v>6</v>
      </c>
    </row>
    <row r="244" spans="1:63" ht="11.25" customHeight="1">
      <c r="A244" s="12"/>
      <c r="J244" s="12"/>
      <c r="K244" s="12"/>
      <c r="L244" s="12"/>
      <c r="N244" s="31" t="s">
        <v>77</v>
      </c>
      <c r="O244" s="32">
        <f>IF(O236&gt;0,(O236&amp;3)*1,"")</f>
        <v>83</v>
      </c>
      <c r="Q244" s="88"/>
      <c r="R244" s="88"/>
      <c r="S244" s="89"/>
      <c r="T244" s="187"/>
      <c r="U244" s="197" t="str">
        <f>IF(AND(N244&lt;&gt;"",N245=""),CONCATENATE(VLOOKUP(N244,'[1]zawodnicy'!$A:$E,1,FALSE)," ",VLOOKUP(N244,'[1]zawodnicy'!$A:$E,2,FALSE)," ",VLOOKUP(N244,'[1]zawodnicy'!$A:$E,3,FALSE)," - ",VLOOKUP(N244,'[1]zawodnicy'!$A:$E,4,FALSE)),"")</f>
        <v>P5709 Mikołaj POLAŃSKI - ----</v>
      </c>
      <c r="V244" s="198"/>
      <c r="W244" s="60" t="str">
        <f>IF(SUM(AP240:AQ240)=0,"",AQ240&amp;":"&amp;AP240)</f>
        <v>3:21</v>
      </c>
      <c r="X244" s="28" t="str">
        <f>IF(SUM(AP241:AQ241)=0,"",AQ241&amp;":"&amp;AP241)</f>
        <v>21:11</v>
      </c>
      <c r="Y244" s="117"/>
      <c r="Z244" s="187"/>
      <c r="AA244" s="192"/>
      <c r="AB244" s="192"/>
      <c r="AC244" s="195"/>
      <c r="AD244" s="2"/>
      <c r="AE244" s="25"/>
      <c r="AF244" s="25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1.25" customHeight="1" thickBot="1">
      <c r="A245" s="2"/>
      <c r="J245" s="33"/>
      <c r="K245" s="33"/>
      <c r="L245" s="33"/>
      <c r="N245" s="34"/>
      <c r="O245" s="33"/>
      <c r="P245" s="33"/>
      <c r="Q245" s="2"/>
      <c r="R245" s="2"/>
      <c r="S245" s="2"/>
      <c r="T245" s="188"/>
      <c r="U245" s="199">
        <f>IF(N245&lt;&gt;"",CONCATENATE(VLOOKUP(N245,'[1]zawodnicy'!$A:$E,1,FALSE)," ",VLOOKUP(N245,'[1]zawodnicy'!$A:$E,2,FALSE)," ",VLOOKUP(N245,'[1]zawodnicy'!$A:$E,3,FALSE)," - ",VLOOKUP(N245,'[1]zawodnicy'!$A:$E,4,FALSE)),"")</f>
      </c>
      <c r="V245" s="200"/>
      <c r="W245" s="91">
        <f>IF(SUM(AR240:AS240)=0,"",AS240&amp;":"&amp;AR240)</f>
      </c>
      <c r="X245" s="92">
        <f>IF(SUM(AR241:AS241)=0,"",AS241&amp;":"&amp;AR241)</f>
      </c>
      <c r="Y245" s="93"/>
      <c r="Z245" s="188"/>
      <c r="AA245" s="193"/>
      <c r="AB245" s="193"/>
      <c r="AC245" s="196"/>
      <c r="AD245" s="30"/>
      <c r="AE245" s="25"/>
      <c r="AF245" s="25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ht="11.25" customHeight="1"/>
    <row r="247" ht="11.25" customHeight="1"/>
    <row r="248" spans="62:63" ht="11.25" customHeight="1">
      <c r="BJ248" s="13"/>
      <c r="BK248" s="2"/>
    </row>
    <row r="249" ht="11.25" customHeight="1"/>
    <row r="250" spans="10:32" ht="11.25" customHeight="1">
      <c r="J250" s="2"/>
      <c r="N250" s="149" t="s">
        <v>53</v>
      </c>
      <c r="P250" s="121"/>
      <c r="Q250" s="1"/>
      <c r="R250" s="1"/>
      <c r="S250" s="1"/>
      <c r="T250" s="124"/>
      <c r="U250" s="125"/>
      <c r="V250" s="125"/>
      <c r="W250" s="125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1.25" customHeight="1">
      <c r="A251" s="126">
        <f>V251</f>
        <v>95</v>
      </c>
      <c r="B251" s="2" t="str">
        <f>IF(TYPE(S251)=16,"",S251)</f>
        <v>K4613</v>
      </c>
      <c r="D251" s="2" t="str">
        <f>IF(TYPE(S252)=16,"",S252)</f>
        <v>P5709</v>
      </c>
      <c r="F251" s="2" t="str">
        <f>IF(A251=0,IF(AND(LEN(B251)&gt;0,LEN(D251)=0),VLOOKUP(B251,'[1]zawodnicy'!$A:$E,1,FALSE),IF(AND(LEN(D251)&gt;0,LEN(B251)=0),VLOOKUP(D251,'[1]zawodnicy'!$A:$E,1,FALSE),"")),IF((VLOOKUP(A251,'[1]plan gier'!$X:$AF,7,FALSE))="","",VLOOKUP(VLOOKUP(A251,'[1]plan gier'!$X:$AF,7,FALSE),'[1]zawodnicy'!$A:$E,1,FALSE)))</f>
        <v>K4613</v>
      </c>
      <c r="H251" s="2" t="str">
        <f>IF(A251=0,"",IF((VLOOKUP(A251,'[1]plan gier'!$X:$AF,7,FALSE))="","",VLOOKUP(A251,'[1]plan gier'!$X:$AF,9,FALSE)))</f>
        <v>21:4,21:2</v>
      </c>
      <c r="J251" s="127"/>
      <c r="L251" s="40" t="str">
        <f>IF(A251=0,"",IF(VLOOKUP(A251,'[1]plan gier'!A:S,19,FALSE)="","",VLOOKUP(A251,'[1]plan gier'!A:S,19,FALSE)))</f>
        <v>godz.17:40</v>
      </c>
      <c r="M251" s="2" t="str">
        <f>N250</f>
        <v>Singiel chłopców</v>
      </c>
      <c r="N251" s="130"/>
      <c r="O251" s="138"/>
      <c r="P251" s="130"/>
      <c r="Q251" s="53" t="s">
        <v>78</v>
      </c>
      <c r="S251" s="176" t="str">
        <f>UPPER(IF((N250=""),"",IF(TYPE(VLOOKUP(1&amp;1&amp;N250,I:J,2,FALSE))=2,VLOOKUP(1&amp;1&amp;N250,I:J,2,FALSE),"")))</f>
        <v>K4613</v>
      </c>
      <c r="T251" s="177"/>
      <c r="U251" s="131" t="str">
        <f>IF(S251&lt;&gt;"",CONCATENATE(VLOOKUP(S251,'[1]zawodnicy'!$A:$E,2,FALSE)," ",VLOOKUP(S251,'[1]zawodnicy'!$A:$E,3,FALSE)," - ",VLOOKUP(S251,'[1]zawodnicy'!$A:$E,4,FALSE)),"")</f>
        <v>Jakub KUFEL - UKS Orbitek Straszęcin</v>
      </c>
      <c r="V251" s="132">
        <v>95</v>
      </c>
      <c r="W251" s="178" t="str">
        <f>IF(ISBLANK(V251),IF(AND(LEN(S251)&gt;0,LEN(S252)=0),VLOOKUP(S251,'[1]zawodnicy'!$A:$E,3,FALSE),IF(AND(LEN(S252)&gt;0,LEN(S251)=0),VLOOKUP(S252,'[1]zawodnicy'!$A:$E,3,FALSE),"")),IF((VLOOKUP(V251,'[1]plan gier'!$X:$AF,7,FALSE))="","",VLOOKUP(VLOOKUP(V251,'[1]plan gier'!$X:$AF,7,FALSE),'[1]zawodnicy'!$A:$E,3,FALSE)))</f>
        <v>KUFEL</v>
      </c>
      <c r="X251" s="179"/>
      <c r="Y251" s="179"/>
      <c r="Z251" s="2"/>
      <c r="AA251" s="2"/>
      <c r="AB251" s="2"/>
      <c r="AC251" s="2"/>
      <c r="AD251" s="2"/>
      <c r="AE251" s="2"/>
      <c r="AF251" s="2"/>
    </row>
    <row r="252" spans="10:32" ht="11.25" customHeight="1">
      <c r="J252" s="127"/>
      <c r="N252" s="130"/>
      <c r="O252" s="138"/>
      <c r="P252" s="130"/>
      <c r="Q252" s="53" t="s">
        <v>79</v>
      </c>
      <c r="S252" s="176" t="str">
        <f>UPPER(IF(N250="","",IF(TYPE(VLOOKUP(2&amp;8&amp;N250,I:J,2,FALSE))=2,VLOOKUP(2&amp;8&amp;N250,I:J,2,FALSE),"")))</f>
        <v>P5709</v>
      </c>
      <c r="T252" s="177"/>
      <c r="U252" s="131" t="str">
        <f>IF(S252&lt;&gt;"",CONCATENATE(VLOOKUP(S252,'[1]zawodnicy'!$A:$E,2,FALSE)," ",VLOOKUP(S252,'[1]zawodnicy'!$A:$E,3,FALSE)," - ",VLOOKUP(S252,'[1]zawodnicy'!$A:$E,4,FALSE)),"")</f>
        <v>Mikołaj POLAŃSKI - ----</v>
      </c>
      <c r="V252" s="135"/>
      <c r="W252" s="183" t="str">
        <f>IF(ISBLANK(V251),"",IF((VLOOKUP(V251,'[1]plan gier'!$X:$AF,7,FALSE))="",L251,VLOOKUP(V251,'[1]plan gier'!$X:$AF,9,FALSE)))</f>
        <v>21:4,21:2</v>
      </c>
      <c r="X252" s="182"/>
      <c r="Y252" s="184"/>
      <c r="Z252" s="2"/>
      <c r="AA252" s="2"/>
      <c r="AB252" s="2"/>
      <c r="AC252" s="2"/>
      <c r="AD252" s="2"/>
      <c r="AE252" s="2"/>
      <c r="AF252" s="2"/>
    </row>
    <row r="253" spans="1:32" ht="11.25" customHeight="1">
      <c r="A253" s="137">
        <f>Y253</f>
        <v>107</v>
      </c>
      <c r="B253" s="2" t="str">
        <f>F251</f>
        <v>K4613</v>
      </c>
      <c r="D253" s="2" t="str">
        <f>F255</f>
        <v>X0007</v>
      </c>
      <c r="F253" s="2" t="str">
        <f>IF(A253=0,IF(AND(LEN(B253)&gt;0,LEN(D253)=0),B253,IF(AND(LEN(D253)&gt;0,LEN(B253)=0),D253,"")),IF((VLOOKUP(A253,'[1]plan gier'!$X:$AF,7,FALSE))="","",VLOOKUP(VLOOKUP(A253,'[1]plan gier'!$X:$AF,7,FALSE),'[1]zawodnicy'!$A:$E,1,FALSE)))</f>
        <v>K4613</v>
      </c>
      <c r="H253" s="2" t="str">
        <f>IF(A253=0,"",IF((VLOOKUP(A253,'[1]plan gier'!$X:$AF,7,FALSE))="","",VLOOKUP(A253,'[1]plan gier'!$X:$AF,9,FALSE)))</f>
        <v>21:15,21:7</v>
      </c>
      <c r="J253" s="127"/>
      <c r="L253" s="40" t="str">
        <f>IF(A253=0,"",IF(VLOOKUP(A253,'[1]plan gier'!A:S,19,FALSE)="","",VLOOKUP(A253,'[1]plan gier'!A:S,19,FALSE)))</f>
        <v>godz.18:40</v>
      </c>
      <c r="M253" s="2" t="str">
        <f>N250</f>
        <v>Singiel chłopców</v>
      </c>
      <c r="N253" s="130"/>
      <c r="O253" s="138"/>
      <c r="P253" s="130"/>
      <c r="S253" s="139"/>
      <c r="T253" s="140"/>
      <c r="U253" s="2"/>
      <c r="V253" s="2"/>
      <c r="W253" s="122"/>
      <c r="X253" s="30"/>
      <c r="Y253" s="141">
        <v>107</v>
      </c>
      <c r="Z253" s="179" t="str">
        <f>IF(ISBLANK(Y253),IF(AND(LEN(W251)&gt;0,LEN(W255)=0),W251,IF(AND(LEN(W255)&gt;0,LEN(W251)=0),W255,"")),IF((VLOOKUP(Y253,'[1]plan gier'!$X:$AF,7,FALSE))="","",VLOOKUP(VLOOKUP(Y253,'[1]plan gier'!$X:$AF,7,FALSE),'[1]zawodnicy'!$A:$E,3,FALSE)))</f>
        <v>KUFEL</v>
      </c>
      <c r="AA253" s="179"/>
      <c r="AB253" s="179"/>
      <c r="AC253" s="2"/>
      <c r="AD253" s="2"/>
      <c r="AE253" s="2"/>
      <c r="AF253" s="2"/>
    </row>
    <row r="254" spans="10:63" ht="11.25" customHeight="1">
      <c r="J254" s="127"/>
      <c r="N254" s="130"/>
      <c r="O254" s="138"/>
      <c r="P254" s="130"/>
      <c r="S254" s="139"/>
      <c r="T254" s="140"/>
      <c r="U254" s="2"/>
      <c r="V254" s="2"/>
      <c r="W254" s="122"/>
      <c r="X254" s="30"/>
      <c r="Y254" s="142"/>
      <c r="Z254" s="182" t="str">
        <f>IF(ISBLANK(Y253),"",IF((VLOOKUP(Y253,'[1]plan gier'!$X:$AF,7,FALSE))="",L253,VLOOKUP(Y253,'[1]plan gier'!$X:$AF,9,FALSE)))</f>
        <v>21:15,21:7</v>
      </c>
      <c r="AA254" s="182"/>
      <c r="AB254" s="18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1.25" customHeight="1">
      <c r="A255" s="126">
        <f>V255</f>
        <v>96</v>
      </c>
      <c r="B255" s="2" t="str">
        <f>IF(TYPE(S255)=16,"",S255)</f>
        <v>K5204</v>
      </c>
      <c r="D255" s="2" t="str">
        <f>IF(TYPE(S256)=16,"",S256)</f>
        <v>X0007</v>
      </c>
      <c r="F255" s="2" t="str">
        <f>IF(A255=0,IF(AND(LEN(B255)&gt;0,LEN(D255)=0),VLOOKUP(B255,'[1]zawodnicy'!$A:$E,1,FALSE),IF(AND(LEN(D255)&gt;0,LEN(B255)=0),VLOOKUP(D255,'[1]zawodnicy'!$A:$E,1,FALSE),"")),IF((VLOOKUP(A255,'[1]plan gier'!$X:$AF,7,FALSE))="","",VLOOKUP(VLOOKUP(A255,'[1]plan gier'!$X:$AF,7,FALSE),'[1]zawodnicy'!$A:$E,1,FALSE)))</f>
        <v>X0007</v>
      </c>
      <c r="H255" s="2" t="str">
        <f>IF(A255=0,"",IF((VLOOKUP(A255,'[1]plan gier'!$X:$AF,7,FALSE))="","",VLOOKUP(A255,'[1]plan gier'!$X:$AF,9,FALSE)))</f>
        <v>10:21,21:13,21:18</v>
      </c>
      <c r="J255" s="127"/>
      <c r="L255" s="40" t="str">
        <f>IF(A255=0,"",IF(VLOOKUP(A255,'[1]plan gier'!A:S,19,FALSE)="","",VLOOKUP(A255,'[1]plan gier'!A:S,19,FALSE)))</f>
        <v>godz.17:40</v>
      </c>
      <c r="M255" s="2" t="str">
        <f>N250</f>
        <v>Singiel chłopców</v>
      </c>
      <c r="N255" s="130"/>
      <c r="O255" s="138"/>
      <c r="P255" s="130"/>
      <c r="Q255" s="53" t="s">
        <v>80</v>
      </c>
      <c r="S255" s="176" t="str">
        <f>UPPER(IF(N250="","",IF(TYPE(VLOOKUP(1&amp;2&amp;N250,I:J,2,FALSE))=2,VLOOKUP(1&amp;2&amp;N250,I:J,2,FALSE),"")))</f>
        <v>K5204</v>
      </c>
      <c r="T255" s="177"/>
      <c r="U255" s="131" t="str">
        <f>IF(S255&lt;&gt;"",CONCATENATE(VLOOKUP(S255,'[1]zawodnicy'!$A:$E,2,FALSE)," ",VLOOKUP(S255,'[1]zawodnicy'!$A:$E,3,FALSE)," - ",VLOOKUP(S255,'[1]zawodnicy'!$A:$E,4,FALSE)),"")</f>
        <v>Patryk KRUPCZAK - UKS Aktywna Piątka Przemyśl</v>
      </c>
      <c r="V255" s="132">
        <v>96</v>
      </c>
      <c r="W255" s="178" t="str">
        <f>IF(ISBLANK(V255),IF(AND(LEN(S255)&gt;0,LEN(S256)=0),VLOOKUP(S255,'[1]zawodnicy'!$A:$E,3,FALSE),IF(AND(LEN(S256)&gt;0,LEN(S255)=0),VLOOKUP(S256,'[1]zawodnicy'!$A:$E,3,FALSE),"")),IF((VLOOKUP(V255,'[1]plan gier'!$X:$AF,7,FALSE))="","",VLOOKUP(VLOOKUP(V255,'[1]plan gier'!$X:$AF,7,FALSE),'[1]zawodnicy'!$A:$E,3,FALSE)))</f>
        <v>MYSZKA</v>
      </c>
      <c r="X255" s="179"/>
      <c r="Y255" s="180"/>
      <c r="Z255" s="30"/>
      <c r="AA255" s="30"/>
      <c r="AB255" s="143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0:63" ht="11.25" customHeight="1">
      <c r="J256" s="127"/>
      <c r="N256" s="130"/>
      <c r="O256" s="138"/>
      <c r="P256" s="130"/>
      <c r="Q256" s="53" t="s">
        <v>81</v>
      </c>
      <c r="S256" s="176" t="str">
        <f>UPPER(IF(N250="","",IF(TYPE(VLOOKUP(2&amp;7&amp;N250,I:J,2,FALSE))=2,VLOOKUP(2&amp;7&amp;N250,I:J,2,FALSE),"")))</f>
        <v>X0007</v>
      </c>
      <c r="T256" s="177"/>
      <c r="U256" s="131" t="str">
        <f>IF(S256&lt;&gt;"",CONCATENATE(VLOOKUP(S256,'[1]zawodnicy'!$A:$E,2,FALSE)," ",VLOOKUP(S256,'[1]zawodnicy'!$A:$E,3,FALSE)," - ",VLOOKUP(S256,'[1]zawodnicy'!$A:$E,4,FALSE)),"")</f>
        <v>Mateusz MYSZKA - UKS Refleks Żupawa</v>
      </c>
      <c r="V256" s="135"/>
      <c r="W256" s="181" t="str">
        <f>IF(ISBLANK(V255),"",IF((VLOOKUP(V255,'[1]plan gier'!$X:$AF,7,FALSE))="",L255,VLOOKUP(V255,'[1]plan gier'!$X:$AF,9,FALSE)))</f>
        <v>10:21,21:13,21:18</v>
      </c>
      <c r="X256" s="174"/>
      <c r="Y256" s="174"/>
      <c r="Z256" s="30"/>
      <c r="AA256" s="30"/>
      <c r="AB256" s="143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1.25" customHeight="1">
      <c r="A257" s="145">
        <f>AB257</f>
        <v>119</v>
      </c>
      <c r="B257" s="2" t="str">
        <f>F253</f>
        <v>K4613</v>
      </c>
      <c r="D257" s="2" t="str">
        <f>F261</f>
        <v>P4530</v>
      </c>
      <c r="F257" s="2" t="str">
        <f>IF(A257=0,IF(AND(LEN(B257)&gt;0,LEN(D257)=0),B257,IF(AND(LEN(D257)&gt;0,LEN(B257)=0),D257,"")),IF((VLOOKUP(A257,'[1]plan gier'!$X:$AF,7,FALSE))="","",VLOOKUP(VLOOKUP(A257,'[1]plan gier'!$X:$AF,7,FALSE),'[1]zawodnicy'!$A:$E,1,FALSE)))</f>
        <v>K4613</v>
      </c>
      <c r="H257" s="2" t="str">
        <f>IF(A257=0,"",IF((VLOOKUP(A257,'[1]plan gier'!$X:$AF,7,FALSE))="","",VLOOKUP(A257,'[1]plan gier'!$X:$AF,9,FALSE)))</f>
        <v>16:21,21:9,21:12</v>
      </c>
      <c r="J257" s="127"/>
      <c r="L257" s="40" t="str">
        <f>IF(A257=0,"",IF(VLOOKUP(A257,'[1]plan gier'!A:S,19,FALSE)="","",VLOOKUP(A257,'[1]plan gier'!A:S,19,FALSE)))</f>
        <v>godz.19:40</v>
      </c>
      <c r="M257" s="2" t="str">
        <f>N250</f>
        <v>Singiel chłopców</v>
      </c>
      <c r="N257" s="130"/>
      <c r="O257" s="138"/>
      <c r="P257" s="130"/>
      <c r="S257" s="139"/>
      <c r="T257" s="140"/>
      <c r="U257" s="122"/>
      <c r="V257" s="2"/>
      <c r="W257" s="30"/>
      <c r="X257" s="2"/>
      <c r="Y257" s="2"/>
      <c r="Z257" s="30"/>
      <c r="AA257" s="30"/>
      <c r="AB257" s="141">
        <v>119</v>
      </c>
      <c r="AC257" s="179" t="str">
        <f>IF(ISBLANK(AB257),IF(AND(LEN(Z253)&gt;0,LEN(Z261)=0),Z253,IF(AND(LEN(Z261)&gt;0,LEN(Z253)=0),Z261,"")),IF((VLOOKUP(AB257,'[1]plan gier'!$X:$AF,7,FALSE))="","",VLOOKUP(VLOOKUP(AB257,'[1]plan gier'!$X:$AF,7,FALSE),'[1]zawodnicy'!$A:$E,3,FALSE)))</f>
        <v>KUFEL</v>
      </c>
      <c r="AD257" s="179"/>
      <c r="AE257" s="179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0:63" ht="11.25" customHeight="1">
      <c r="J258" s="127"/>
      <c r="N258" s="130"/>
      <c r="O258" s="138"/>
      <c r="P258" s="130"/>
      <c r="S258" s="139"/>
      <c r="T258" s="140"/>
      <c r="U258" s="122"/>
      <c r="V258" s="2"/>
      <c r="W258" s="30"/>
      <c r="X258" s="2"/>
      <c r="Y258" s="2"/>
      <c r="Z258" s="30"/>
      <c r="AA258" s="30"/>
      <c r="AB258" s="142"/>
      <c r="AC258" s="182" t="str">
        <f>IF(ISBLANK(AB257),"",IF((VLOOKUP(AB257,'[1]plan gier'!$X:$AF,7,FALSE))="",L257,VLOOKUP(AB257,'[1]plan gier'!$X:$AF,9,FALSE)))</f>
        <v>16:21,21:9,21:12</v>
      </c>
      <c r="AD258" s="182"/>
      <c r="AE258" s="184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1.25" customHeight="1">
      <c r="A259" s="126">
        <f>V259</f>
        <v>97</v>
      </c>
      <c r="B259" s="2" t="str">
        <f>IF(TYPE(S259)=16,"",S259)</f>
        <v>P4530</v>
      </c>
      <c r="D259" s="2" t="str">
        <f>IF(TYPE(S260)=16,"",S260)</f>
        <v>K5233</v>
      </c>
      <c r="F259" s="2" t="str">
        <f>IF(A259=0,IF(AND(LEN(B259)&gt;0,LEN(D259)=0),VLOOKUP(B259,'[1]zawodnicy'!$A:$E,1,FALSE),IF(AND(LEN(D259)&gt;0,LEN(B259)=0),VLOOKUP(D259,'[1]zawodnicy'!$A:$E,1,FALSE),"")),IF((VLOOKUP(A259,'[1]plan gier'!$X:$AF,7,FALSE))="","",VLOOKUP(VLOOKUP(A259,'[1]plan gier'!$X:$AF,7,FALSE),'[1]zawodnicy'!$A:$E,1,FALSE)))</f>
        <v>P4530</v>
      </c>
      <c r="H259" s="2" t="str">
        <f>IF(A259=0,"",IF((VLOOKUP(A259,'[1]plan gier'!$X:$AF,7,FALSE))="","",VLOOKUP(A259,'[1]plan gier'!$X:$AF,9,FALSE)))</f>
        <v>21:4,21:3</v>
      </c>
      <c r="J259" s="127"/>
      <c r="L259" s="40" t="str">
        <f>IF(A259=0,"",IF(VLOOKUP(A259,'[1]plan gier'!A:S,19,FALSE)="","",VLOOKUP(A259,'[1]plan gier'!A:S,19,FALSE)))</f>
        <v>godz.18:00</v>
      </c>
      <c r="M259" s="2" t="str">
        <f>N250</f>
        <v>Singiel chłopców</v>
      </c>
      <c r="N259" s="130"/>
      <c r="O259" s="138"/>
      <c r="P259" s="130"/>
      <c r="Q259" s="53" t="s">
        <v>82</v>
      </c>
      <c r="S259" s="176" t="str">
        <f>UPPER(IF(N250="","",IF(TYPE(VLOOKUP(1&amp;3&amp;N250,I:J,2,FALSE))=2,VLOOKUP(1&amp;3&amp;N250,I:J,2,FALSE),"")))</f>
        <v>P4530</v>
      </c>
      <c r="T259" s="177"/>
      <c r="U259" s="131" t="str">
        <f>IF(S259&lt;&gt;"",CONCATENATE(VLOOKUP(S259,'[1]zawodnicy'!$A:$E,2,FALSE)," ",VLOOKUP(S259,'[1]zawodnicy'!$A:$E,3,FALSE)," - ",VLOOKUP(S259,'[1]zawodnicy'!$A:$E,4,FALSE)),"")</f>
        <v>Krzysztof PŁOCH - UKS Start Widełka</v>
      </c>
      <c r="V259" s="132">
        <v>97</v>
      </c>
      <c r="W259" s="178" t="str">
        <f>IF(ISBLANK(V259),IF(AND(LEN(S259)&gt;0,LEN(S260)=0),VLOOKUP(S259,'[1]zawodnicy'!$A:$E,3,FALSE),IF(AND(LEN(S260)&gt;0,LEN(S259)=0),VLOOKUP(S260,'[1]zawodnicy'!$A:$E,3,FALSE),"")),IF((VLOOKUP(V259,'[1]plan gier'!$X:$AF,7,FALSE))="","",VLOOKUP(VLOOKUP(V259,'[1]plan gier'!$X:$AF,7,FALSE),'[1]zawodnicy'!$A:$E,3,FALSE)))</f>
        <v>PŁOCH</v>
      </c>
      <c r="X259" s="179"/>
      <c r="Y259" s="179"/>
      <c r="Z259" s="30"/>
      <c r="AA259" s="30"/>
      <c r="AB259" s="143"/>
      <c r="AC259" s="30"/>
      <c r="AD259" s="30"/>
      <c r="AE259" s="143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0:63" ht="11.25" customHeight="1">
      <c r="J260" s="127"/>
      <c r="N260" s="130"/>
      <c r="O260" s="138"/>
      <c r="P260" s="130"/>
      <c r="Q260" s="53" t="s">
        <v>83</v>
      </c>
      <c r="S260" s="176" t="str">
        <f>UPPER(IF(N250="","",IF(TYPE(VLOOKUP(2&amp;6&amp;N250,I:J,2,FALSE))=2,VLOOKUP(2&amp;6&amp;N250,I:J,2,FALSE),"")))</f>
        <v>K5233</v>
      </c>
      <c r="T260" s="177"/>
      <c r="U260" s="131" t="str">
        <f>IF(S260&lt;&gt;"",CONCATENATE(VLOOKUP(S260,'[1]zawodnicy'!$A:$E,2,FALSE)," ",VLOOKUP(S260,'[1]zawodnicy'!$A:$E,3,FALSE)," - ",VLOOKUP(S260,'[1]zawodnicy'!$A:$E,4,FALSE)),"")</f>
        <v>Jakub KUSZA - UKS Orbitek Straszęcin</v>
      </c>
      <c r="V260" s="135"/>
      <c r="W260" s="183" t="str">
        <f>IF(ISBLANK(V259),"",IF((VLOOKUP(V259,'[1]plan gier'!$X:$AF,7,FALSE))="",L259,VLOOKUP(V259,'[1]plan gier'!$X:$AF,9,FALSE)))</f>
        <v>21:4,21:3</v>
      </c>
      <c r="X260" s="182"/>
      <c r="Y260" s="184"/>
      <c r="Z260" s="30"/>
      <c r="AA260" s="30"/>
      <c r="AB260" s="143"/>
      <c r="AC260" s="30"/>
      <c r="AD260" s="30"/>
      <c r="AE260" s="143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1.25" customHeight="1">
      <c r="A261" s="137">
        <f>Y261</f>
        <v>108</v>
      </c>
      <c r="B261" s="2" t="str">
        <f>F259</f>
        <v>P4530</v>
      </c>
      <c r="D261" s="2" t="str">
        <f>F263</f>
        <v>G5058</v>
      </c>
      <c r="F261" s="2" t="str">
        <f>IF(A261=0,IF(AND(LEN(B261)&gt;0,LEN(D261)=0),B261,IF(AND(LEN(D261)&gt;0,LEN(B261)=0),D261,"")),IF((VLOOKUP(A261,'[1]plan gier'!$X:$AF,7,FALSE))="","",VLOOKUP(VLOOKUP(A261,'[1]plan gier'!$X:$AF,7,FALSE),'[1]zawodnicy'!$A:$E,1,FALSE)))</f>
        <v>P4530</v>
      </c>
      <c r="H261" s="2" t="str">
        <f>IF(A261=0,"",IF((VLOOKUP(A261,'[1]plan gier'!$X:$AF,7,FALSE))="","",VLOOKUP(A261,'[1]plan gier'!$X:$AF,9,FALSE)))</f>
        <v>21:8,21:9</v>
      </c>
      <c r="J261" s="127"/>
      <c r="L261" s="40" t="str">
        <f>IF(A261=0,"",IF(VLOOKUP(A261,'[1]plan gier'!A:S,19,FALSE)="","",VLOOKUP(A261,'[1]plan gier'!A:S,19,FALSE)))</f>
        <v>godz.18:40</v>
      </c>
      <c r="M261" s="2" t="str">
        <f>N250</f>
        <v>Singiel chłopców</v>
      </c>
      <c r="N261" s="130"/>
      <c r="O261" s="138"/>
      <c r="P261" s="130"/>
      <c r="S261" s="139"/>
      <c r="T261" s="140"/>
      <c r="U261" s="2"/>
      <c r="V261" s="2"/>
      <c r="W261" s="122"/>
      <c r="X261" s="30"/>
      <c r="Y261" s="141">
        <v>108</v>
      </c>
      <c r="Z261" s="179" t="str">
        <f>IF(ISBLANK(Y261),IF(AND(LEN(W259)&gt;0,LEN(W263)=0),W259,IF(AND(LEN(W263)&gt;0,LEN(W259)=0),W263,"")),IF((VLOOKUP(Y261,'[1]plan gier'!$X:$AF,7,FALSE))="","",VLOOKUP(VLOOKUP(Y261,'[1]plan gier'!$X:$AF,7,FALSE),'[1]zawodnicy'!$A:$E,3,FALSE)))</f>
        <v>PŁOCH</v>
      </c>
      <c r="AA261" s="179"/>
      <c r="AB261" s="180"/>
      <c r="AC261" s="30"/>
      <c r="AD261" s="30"/>
      <c r="AE261" s="143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0:63" ht="11.25" customHeight="1">
      <c r="J262" s="127"/>
      <c r="N262" s="130"/>
      <c r="O262" s="138"/>
      <c r="P262" s="130"/>
      <c r="S262" s="139"/>
      <c r="T262" s="140"/>
      <c r="U262" s="2"/>
      <c r="V262" s="2"/>
      <c r="W262" s="122"/>
      <c r="X262" s="30"/>
      <c r="Y262" s="142"/>
      <c r="Z262" s="174" t="str">
        <f>IF(ISBLANK(Y261),"",IF((VLOOKUP(Y261,'[1]plan gier'!$X:$AF,7,FALSE))="",L261,VLOOKUP(Y261,'[1]plan gier'!$X:$AF,9,FALSE)))</f>
        <v>21:8,21:9</v>
      </c>
      <c r="AA262" s="174"/>
      <c r="AB262" s="174"/>
      <c r="AC262" s="30"/>
      <c r="AD262" s="30"/>
      <c r="AE262" s="143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1.25" customHeight="1">
      <c r="A263" s="126">
        <f>V263</f>
        <v>98</v>
      </c>
      <c r="B263" s="2" t="str">
        <f>IF(TYPE(S263)=16,"",S263)</f>
        <v>G5058</v>
      </c>
      <c r="D263" s="2" t="str">
        <f>IF(TYPE(S264)=16,"",S264)</f>
        <v>M5545</v>
      </c>
      <c r="F263" s="2" t="str">
        <f>IF(A263=0,IF(AND(LEN(B263)&gt;0,LEN(D263)=0),VLOOKUP(B263,'[1]zawodnicy'!$A:$E,1,FALSE),IF(AND(LEN(D263)&gt;0,LEN(B263)=0),VLOOKUP(D263,'[1]zawodnicy'!$A:$E,1,FALSE),"")),IF((VLOOKUP(A263,'[1]plan gier'!$X:$AF,7,FALSE))="","",VLOOKUP(VLOOKUP(A263,'[1]plan gier'!$X:$AF,7,FALSE),'[1]zawodnicy'!$A:$E,1,FALSE)))</f>
        <v>G5058</v>
      </c>
      <c r="H263" s="2" t="str">
        <f>IF(A263=0,"",IF((VLOOKUP(A263,'[1]plan gier'!$X:$AF,7,FALSE))="","",VLOOKUP(A263,'[1]plan gier'!$X:$AF,9,FALSE)))</f>
        <v>21:18,21:15</v>
      </c>
      <c r="J263" s="127"/>
      <c r="L263" s="40" t="str">
        <f>IF(A263=0,"",IF(VLOOKUP(A263,'[1]plan gier'!A:S,19,FALSE)="","",VLOOKUP(A263,'[1]plan gier'!A:S,19,FALSE)))</f>
        <v>godz.18:00</v>
      </c>
      <c r="M263" s="2" t="str">
        <f>N250</f>
        <v>Singiel chłopców</v>
      </c>
      <c r="N263" s="130"/>
      <c r="O263" s="138"/>
      <c r="P263" s="130"/>
      <c r="Q263" s="53" t="s">
        <v>84</v>
      </c>
      <c r="S263" s="176" t="str">
        <f>UPPER(IF(N250="","",IF(TYPE(VLOOKUP(1&amp;4&amp;N250,I:J,2,FALSE))=2,VLOOKUP(1&amp;4&amp;N250,I:J,2,FALSE),"")))</f>
        <v>G5058</v>
      </c>
      <c r="T263" s="177"/>
      <c r="U263" s="131" t="str">
        <f>IF(S263&lt;&gt;"",CONCATENATE(VLOOKUP(S263,'[1]zawodnicy'!$A:$E,2,FALSE)," ",VLOOKUP(S263,'[1]zawodnicy'!$A:$E,3,FALSE)," - ",VLOOKUP(S263,'[1]zawodnicy'!$A:$E,4,FALSE)),"")</f>
        <v>Wiktor GRZYB - UKS Orbitek Straszęcin</v>
      </c>
      <c r="V263" s="132">
        <v>98</v>
      </c>
      <c r="W263" s="178" t="str">
        <f>IF(ISBLANK(V263),IF(AND(LEN(S263)&gt;0,LEN(S264)=0),VLOOKUP(S263,'[1]zawodnicy'!$A:$E,3,FALSE),IF(AND(LEN(S264)&gt;0,LEN(S263)=0),VLOOKUP(S264,'[1]zawodnicy'!$A:$E,3,FALSE),"")),IF((VLOOKUP(V263,'[1]plan gier'!$X:$AF,7,FALSE))="","",VLOOKUP(VLOOKUP(V263,'[1]plan gier'!$X:$AF,7,FALSE),'[1]zawodnicy'!$A:$E,3,FALSE)))</f>
        <v>GRZYB</v>
      </c>
      <c r="X263" s="179"/>
      <c r="Y263" s="180"/>
      <c r="Z263" s="2"/>
      <c r="AA263" s="2"/>
      <c r="AB263" s="2"/>
      <c r="AC263" s="174"/>
      <c r="AD263" s="174"/>
      <c r="AE263" s="18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0:63" ht="11.25" customHeight="1">
      <c r="J264" s="127"/>
      <c r="N264" s="130"/>
      <c r="O264" s="138"/>
      <c r="P264" s="130"/>
      <c r="Q264" s="53" t="s">
        <v>85</v>
      </c>
      <c r="S264" s="176" t="str">
        <f>UPPER(IF(N250="","",IF(TYPE(VLOOKUP(2&amp;5&amp;N250,I:J,2,FALSE))=2,VLOOKUP(2&amp;5&amp;N250,I:J,2,FALSE),"")))</f>
        <v>M5545</v>
      </c>
      <c r="T264" s="177"/>
      <c r="U264" s="131" t="str">
        <f>IF(S264&lt;&gt;"",CONCATENATE(VLOOKUP(S264,'[1]zawodnicy'!$A:$E,2,FALSE)," ",VLOOKUP(S264,'[1]zawodnicy'!$A:$E,3,FALSE)," - ",VLOOKUP(S264,'[1]zawodnicy'!$A:$E,4,FALSE)),"")</f>
        <v>Wojciech MACHAJ - UKSB Volant Mielec</v>
      </c>
      <c r="V264" s="135"/>
      <c r="W264" s="181" t="str">
        <f>IF(ISBLANK(V263),"",IF((VLOOKUP(V263,'[1]plan gier'!$X:$AF,7,FALSE))="",L263,VLOOKUP(V263,'[1]plan gier'!$X:$AF,9,FALSE)))</f>
        <v>21:18,21:15</v>
      </c>
      <c r="X264" s="174"/>
      <c r="Y264" s="174"/>
      <c r="Z264" s="2"/>
      <c r="AA264" s="2"/>
      <c r="AB264" s="2"/>
      <c r="AC264" s="30"/>
      <c r="AD264" s="30"/>
      <c r="AE264" s="143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1.25" customHeight="1">
      <c r="A265" s="146">
        <f>AB265</f>
        <v>125</v>
      </c>
      <c r="B265" s="2" t="str">
        <f>F257</f>
        <v>K4613</v>
      </c>
      <c r="D265" s="2" t="str">
        <f>F273</f>
        <v>K5180</v>
      </c>
      <c r="F265" s="2" t="str">
        <f>IF(A265=0,IF(AND(LEN(B265)&gt;0,LEN(D265)=0),B265,IF(AND(LEN(D265)&gt;0,LEN(B265)=0),D265,"")),IF((VLOOKUP(A265,'[1]plan gier'!$X:$AF,7,FALSE))="","",VLOOKUP(VLOOKUP(A265,'[1]plan gier'!$X:$AF,7,FALSE),'[1]zawodnicy'!$A:$E,1,FALSE)))</f>
        <v>K4613</v>
      </c>
      <c r="H265" s="2" t="str">
        <f>IF(A265=0,"",IF((VLOOKUP(A265,'[1]plan gier'!$X:$AF,7,FALSE))="","",VLOOKUP(A265,'[1]plan gier'!$X:$AF,9,FALSE)))</f>
        <v>18:21,21:15,21:7</v>
      </c>
      <c r="J265" s="127"/>
      <c r="L265" s="40" t="str">
        <f>IF(A265=0,"",IF(VLOOKUP(A265,'[1]plan gier'!A:S,19,FALSE)="","",VLOOKUP(A265,'[1]plan gier'!A:S,19,FALSE)))</f>
        <v>godz.20:20</v>
      </c>
      <c r="M265" s="2" t="str">
        <f>N250</f>
        <v>Singiel chłopców</v>
      </c>
      <c r="N265" s="130"/>
      <c r="O265" s="138"/>
      <c r="P265" s="130"/>
      <c r="S265" s="139"/>
      <c r="T265" s="140"/>
      <c r="U265" s="122"/>
      <c r="V265" s="2"/>
      <c r="W265" s="30"/>
      <c r="X265" s="2"/>
      <c r="Y265" s="2"/>
      <c r="Z265" s="2"/>
      <c r="AA265" s="2"/>
      <c r="AB265" s="147">
        <v>125</v>
      </c>
      <c r="AC265" s="179" t="str">
        <f>IF(ISBLANK(AB265),IF(AND(LEN(AC257)&gt;0,LEN(AC273)=0),AC257,IF(AND(LEN(AC273)&gt;0,LEN(AC257)=0),AC273,"")),IF((VLOOKUP(AB265,'[1]plan gier'!$X:$AF,7,FALSE))="","",VLOOKUP(VLOOKUP(AB265,'[1]plan gier'!$X:$AF,7,FALSE),'[1]zawodnicy'!$A:$E,3,FALSE)))</f>
        <v>KUFEL</v>
      </c>
      <c r="AD265" s="179"/>
      <c r="AE265" s="180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0:63" ht="11.25" customHeight="1">
      <c r="J266" s="127"/>
      <c r="N266" s="130"/>
      <c r="O266" s="138"/>
      <c r="P266" s="130"/>
      <c r="S266" s="139"/>
      <c r="T266" s="140"/>
      <c r="U266" s="122"/>
      <c r="V266" s="2"/>
      <c r="W266" s="30"/>
      <c r="X266" s="2"/>
      <c r="Y266" s="2"/>
      <c r="Z266" s="2"/>
      <c r="AA266" s="2"/>
      <c r="AB266" s="2"/>
      <c r="AC266" s="174" t="str">
        <f>IF(ISBLANK(AB265),"",IF((VLOOKUP(AB265,'[1]plan gier'!$X:$AF,7,FALSE))="",L265,VLOOKUP(AB265,'[1]plan gier'!$X:$AF,9,FALSE)))</f>
        <v>18:21,21:15,21:7</v>
      </c>
      <c r="AD266" s="174"/>
      <c r="AE266" s="18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1.25" customHeight="1">
      <c r="A267" s="126">
        <f>V267</f>
        <v>99</v>
      </c>
      <c r="B267" s="2" t="str">
        <f>IF(TYPE(S267)=16,"",S267)</f>
        <v>G5784</v>
      </c>
      <c r="D267" s="2" t="str">
        <f>IF(TYPE(S268)=16,"",S268)</f>
        <v>S5261</v>
      </c>
      <c r="F267" s="2" t="str">
        <f>IF(A267=0,IF(AND(LEN(B267)&gt;0,LEN(D267)=0),VLOOKUP(B267,'[1]zawodnicy'!$A:$E,1,FALSE),IF(AND(LEN(D267)&gt;0,LEN(B267)=0),VLOOKUP(D267,'[1]zawodnicy'!$A:$E,1,FALSE),"")),IF((VLOOKUP(A267,'[1]plan gier'!$X:$AF,7,FALSE))="","",VLOOKUP(VLOOKUP(A267,'[1]plan gier'!$X:$AF,7,FALSE),'[1]zawodnicy'!$A:$E,1,FALSE)))</f>
        <v>S5261</v>
      </c>
      <c r="H267" s="2" t="str">
        <f>IF(A267=0,"",IF((VLOOKUP(A267,'[1]plan gier'!$X:$AF,7,FALSE))="","",VLOOKUP(A267,'[1]plan gier'!$X:$AF,9,FALSE)))</f>
        <v>21:12,21:3</v>
      </c>
      <c r="J267" s="127"/>
      <c r="L267" s="40" t="str">
        <f>IF(A267=0,"",IF(VLOOKUP(A267,'[1]plan gier'!A:S,19,FALSE)="","",VLOOKUP(A267,'[1]plan gier'!A:S,19,FALSE)))</f>
        <v>godz.18:00</v>
      </c>
      <c r="M267" s="2" t="str">
        <f>N250</f>
        <v>Singiel chłopców</v>
      </c>
      <c r="N267" s="130"/>
      <c r="O267" s="138"/>
      <c r="P267" s="130"/>
      <c r="Q267" s="53" t="s">
        <v>86</v>
      </c>
      <c r="S267" s="176" t="str">
        <f>UPPER(IF(N250="","",IF(TYPE(VLOOKUP(2&amp;4&amp;N250,I:J,2,FALSE))=2,VLOOKUP(2&amp;4&amp;N250,I:J,2,FALSE),"")))</f>
        <v>G5784</v>
      </c>
      <c r="T267" s="177"/>
      <c r="U267" s="131" t="str">
        <f>IF(S267&lt;&gt;"",CONCATENATE(VLOOKUP(S267,'[1]zawodnicy'!$A:$E,2,FALSE)," ",VLOOKUP(S267,'[1]zawodnicy'!$A:$E,3,FALSE)," - ",VLOOKUP(S267,'[1]zawodnicy'!$A:$E,4,FALSE)),"")</f>
        <v>Karol GACOŃ - UKS Orbitek Straszęcin</v>
      </c>
      <c r="V267" s="132">
        <v>99</v>
      </c>
      <c r="W267" s="178" t="str">
        <f>IF(ISBLANK(V267),IF(AND(LEN(S267)&gt;0,LEN(S268)=0),VLOOKUP(S267,'[1]zawodnicy'!$A:$E,3,FALSE),IF(AND(LEN(S268)&gt;0,LEN(S267)=0),VLOOKUP(S268,'[1]zawodnicy'!$A:$E,3,FALSE),"")),IF((VLOOKUP(V267,'[1]plan gier'!$X:$AF,7,FALSE))="","",VLOOKUP(VLOOKUP(V267,'[1]plan gier'!$X:$AF,7,FALSE),'[1]zawodnicy'!$A:$E,3,FALSE)))</f>
        <v>SUSZYŃSKI</v>
      </c>
      <c r="X267" s="179"/>
      <c r="Y267" s="179"/>
      <c r="Z267" s="2"/>
      <c r="AA267" s="2"/>
      <c r="AB267" s="2"/>
      <c r="AC267" s="30"/>
      <c r="AD267" s="30"/>
      <c r="AE267" s="143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0:63" ht="11.25" customHeight="1">
      <c r="J268" s="127"/>
      <c r="N268" s="130"/>
      <c r="O268" s="138"/>
      <c r="P268" s="130"/>
      <c r="Q268" s="53" t="s">
        <v>87</v>
      </c>
      <c r="S268" s="176" t="str">
        <f>UPPER(IF(N250="","",IF(TYPE(VLOOKUP(1&amp;5&amp;N250,I:J,2,FALSE))=2,VLOOKUP(1&amp;5&amp;N250,I:J,2,FALSE),"")))</f>
        <v>S5261</v>
      </c>
      <c r="T268" s="177"/>
      <c r="U268" s="131" t="str">
        <f>IF(S268&lt;&gt;"",CONCATENATE(VLOOKUP(S268,'[1]zawodnicy'!$A:$E,2,FALSE)," ",VLOOKUP(S268,'[1]zawodnicy'!$A:$E,3,FALSE)," - ",VLOOKUP(S268,'[1]zawodnicy'!$A:$E,4,FALSE)),"")</f>
        <v>Jakub SUSZYŃSKI - MKS Stal Nowa Dęba</v>
      </c>
      <c r="V268" s="135"/>
      <c r="W268" s="183" t="str">
        <f>IF(ISBLANK(V267),"",IF((VLOOKUP(V267,'[1]plan gier'!$X:$AF,7,FALSE))="",L267,VLOOKUP(V267,'[1]plan gier'!$X:$AF,9,FALSE)))</f>
        <v>21:12,21:3</v>
      </c>
      <c r="X268" s="182"/>
      <c r="Y268" s="184"/>
      <c r="Z268" s="2"/>
      <c r="AA268" s="2"/>
      <c r="AB268" s="2"/>
      <c r="AC268" s="30"/>
      <c r="AD268" s="30"/>
      <c r="AE268" s="143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1.25" customHeight="1">
      <c r="A269" s="137">
        <f>Y269</f>
        <v>109</v>
      </c>
      <c r="B269" s="2" t="str">
        <f>F267</f>
        <v>S5261</v>
      </c>
      <c r="D269" s="2" t="str">
        <f>F271</f>
        <v>S5697</v>
      </c>
      <c r="F269" s="2" t="str">
        <f>IF(A269=0,IF(AND(LEN(B269)&gt;0,LEN(D269)=0),B269,IF(AND(LEN(D269)&gt;0,LEN(B269)=0),D269,"")),IF((VLOOKUP(A269,'[1]plan gier'!$X:$AF,7,FALSE))="","",VLOOKUP(VLOOKUP(A269,'[1]plan gier'!$X:$AF,7,FALSE),'[1]zawodnicy'!$A:$E,1,FALSE)))</f>
        <v>S5261</v>
      </c>
      <c r="H269" s="2" t="str">
        <f>IF(A269=0,"",IF((VLOOKUP(A269,'[1]plan gier'!$X:$AF,7,FALSE))="","",VLOOKUP(A269,'[1]plan gier'!$X:$AF,9,FALSE)))</f>
        <v>21:17,21:13</v>
      </c>
      <c r="J269" s="127"/>
      <c r="L269" s="40" t="str">
        <f>IF(A269=0,"",IF(VLOOKUP(A269,'[1]plan gier'!A:S,19,FALSE)="","",VLOOKUP(A269,'[1]plan gier'!A:S,19,FALSE)))</f>
        <v>godz.19:00</v>
      </c>
      <c r="M269" s="2" t="str">
        <f>N250</f>
        <v>Singiel chłopców</v>
      </c>
      <c r="N269" s="130"/>
      <c r="O269" s="138"/>
      <c r="P269" s="130"/>
      <c r="S269" s="139"/>
      <c r="T269" s="140"/>
      <c r="U269" s="2"/>
      <c r="V269" s="2"/>
      <c r="W269" s="122"/>
      <c r="X269" s="30"/>
      <c r="Y269" s="141">
        <v>109</v>
      </c>
      <c r="Z269" s="174" t="str">
        <f>IF(ISBLANK(Y269),IF(AND(LEN(W267)&gt;0,LEN(W271)=0),W267,IF(AND(LEN(W271)&gt;0,LEN(W267)=0),W271,"")),IF((VLOOKUP(Y269,'[1]plan gier'!$X:$AF,7,FALSE))="","",VLOOKUP(VLOOKUP(Y269,'[1]plan gier'!$X:$AF,7,FALSE),'[1]zawodnicy'!$A:$E,3,FALSE)))</f>
        <v>SUSZYŃSKI</v>
      </c>
      <c r="AA269" s="174"/>
      <c r="AB269" s="174"/>
      <c r="AC269" s="30"/>
      <c r="AD269" s="30"/>
      <c r="AE269" s="143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0:63" ht="11.25" customHeight="1">
      <c r="J270" s="127"/>
      <c r="N270" s="130"/>
      <c r="O270" s="138"/>
      <c r="P270" s="130"/>
      <c r="S270" s="139"/>
      <c r="T270" s="140"/>
      <c r="U270" s="2"/>
      <c r="V270" s="2"/>
      <c r="W270" s="122"/>
      <c r="X270" s="30"/>
      <c r="Y270" s="142"/>
      <c r="Z270" s="182" t="str">
        <f>IF(ISBLANK(Y269),"",IF((VLOOKUP(Y269,'[1]plan gier'!$X:$AF,7,FALSE))="",L269,VLOOKUP(Y269,'[1]plan gier'!$X:$AF,9,FALSE)))</f>
        <v>21:17,21:13</v>
      </c>
      <c r="AA270" s="182"/>
      <c r="AB270" s="184"/>
      <c r="AC270" s="30"/>
      <c r="AD270" s="30"/>
      <c r="AE270" s="143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1.25" customHeight="1">
      <c r="A271" s="126">
        <f>V271</f>
        <v>100</v>
      </c>
      <c r="B271" s="2" t="str">
        <f>IF(TYPE(S271)=16,"",S271)</f>
        <v>S5697</v>
      </c>
      <c r="D271" s="2" t="str">
        <f>IF(TYPE(S272)=16,"",S272)</f>
        <v>W5707</v>
      </c>
      <c r="F271" s="2" t="str">
        <f>IF(A271=0,IF(AND(LEN(B271)&gt;0,LEN(D271)=0),VLOOKUP(B271,'[1]zawodnicy'!$A:$E,1,FALSE),IF(AND(LEN(D271)&gt;0,LEN(B271)=0),VLOOKUP(D271,'[1]zawodnicy'!$A:$E,1,FALSE),"")),IF((VLOOKUP(A271,'[1]plan gier'!$X:$AF,7,FALSE))="","",VLOOKUP(VLOOKUP(A271,'[1]plan gier'!$X:$AF,7,FALSE),'[1]zawodnicy'!$A:$E,1,FALSE)))</f>
        <v>S5697</v>
      </c>
      <c r="H271" s="2" t="str">
        <f>IF(A271=0,"",IF((VLOOKUP(A271,'[1]plan gier'!$X:$AF,7,FALSE))="","",VLOOKUP(A271,'[1]plan gier'!$X:$AF,9,FALSE)))</f>
        <v>21:14,21:7</v>
      </c>
      <c r="J271" s="127"/>
      <c r="L271" s="40" t="str">
        <f>IF(A271=0,"",IF(VLOOKUP(A271,'[1]plan gier'!A:S,19,FALSE)="","",VLOOKUP(A271,'[1]plan gier'!A:S,19,FALSE)))</f>
        <v>godz.18:00</v>
      </c>
      <c r="M271" s="2" t="str">
        <f>N250</f>
        <v>Singiel chłopców</v>
      </c>
      <c r="N271" s="130"/>
      <c r="O271" s="138"/>
      <c r="P271" s="130"/>
      <c r="Q271" s="53" t="s">
        <v>88</v>
      </c>
      <c r="S271" s="176" t="str">
        <f>UPPER(IF(N250="","",IF(TYPE(VLOOKUP(2&amp;3&amp;N250,I:J,2,FALSE))=2,VLOOKUP(2&amp;3&amp;N250,I:J,2,FALSE),"")))</f>
        <v>S5697</v>
      </c>
      <c r="T271" s="177"/>
      <c r="U271" s="131" t="str">
        <f>IF(S271&lt;&gt;"",CONCATENATE(VLOOKUP(S271,'[1]zawodnicy'!$A:$E,2,FALSE)," ",VLOOKUP(S271,'[1]zawodnicy'!$A:$E,3,FALSE)," - ",VLOOKUP(S271,'[1]zawodnicy'!$A:$E,4,FALSE)),"")</f>
        <v>Kuba SITEK - ----</v>
      </c>
      <c r="V271" s="132">
        <v>100</v>
      </c>
      <c r="W271" s="178" t="str">
        <f>IF(ISBLANK(V271),IF(AND(LEN(S271)&gt;0,LEN(S272)=0),VLOOKUP(S271,'[1]zawodnicy'!$A:$E,3,FALSE),IF(AND(LEN(S272)&gt;0,LEN(S271)=0),VLOOKUP(S272,'[1]zawodnicy'!$A:$E,3,FALSE),"")),IF((VLOOKUP(V271,'[1]plan gier'!$X:$AF,7,FALSE))="","",VLOOKUP(VLOOKUP(V271,'[1]plan gier'!$X:$AF,7,FALSE),'[1]zawodnicy'!$A:$E,3,FALSE)))</f>
        <v>SITEK</v>
      </c>
      <c r="X271" s="179"/>
      <c r="Y271" s="180"/>
      <c r="Z271" s="30"/>
      <c r="AA271" s="30"/>
      <c r="AB271" s="143"/>
      <c r="AC271" s="30"/>
      <c r="AD271" s="30"/>
      <c r="AE271" s="143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0:63" ht="11.25" customHeight="1">
      <c r="J272" s="127"/>
      <c r="N272" s="130"/>
      <c r="O272" s="138"/>
      <c r="P272" s="130"/>
      <c r="Q272" s="53" t="s">
        <v>89</v>
      </c>
      <c r="S272" s="176" t="str">
        <f>UPPER(IF(N250="","",IF(TYPE(VLOOKUP(1&amp;6&amp;N250,I:J,2,FALSE))=2,VLOOKUP(1&amp;6&amp;N250,I:J,2,FALSE),"")))</f>
        <v>W5707</v>
      </c>
      <c r="T272" s="177"/>
      <c r="U272" s="131" t="str">
        <f>IF(S272&lt;&gt;"",CONCATENATE(VLOOKUP(S272,'[1]zawodnicy'!$A:$E,2,FALSE)," ",VLOOKUP(S272,'[1]zawodnicy'!$A:$E,3,FALSE)," - ",VLOOKUP(S272,'[1]zawodnicy'!$A:$E,4,FALSE)),"")</f>
        <v>Olaf WARNECKI - ----</v>
      </c>
      <c r="V272" s="135"/>
      <c r="W272" s="181" t="str">
        <f>IF(ISBLANK(V271),"",IF((VLOOKUP(V271,'[1]plan gier'!$X:$AF,7,FALSE))="",L271,VLOOKUP(V271,'[1]plan gier'!$X:$AF,9,FALSE)))</f>
        <v>21:14,21:7</v>
      </c>
      <c r="X272" s="174"/>
      <c r="Y272" s="174"/>
      <c r="Z272" s="30"/>
      <c r="AA272" s="30"/>
      <c r="AB272" s="143"/>
      <c r="AC272" s="30"/>
      <c r="AD272" s="30"/>
      <c r="AE272" s="143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1.25" customHeight="1">
      <c r="A273" s="145">
        <f>AB273</f>
        <v>120</v>
      </c>
      <c r="B273" s="2" t="str">
        <f>F269</f>
        <v>S5261</v>
      </c>
      <c r="D273" s="2" t="str">
        <f>F277</f>
        <v>K5180</v>
      </c>
      <c r="F273" s="2" t="str">
        <f>IF(A273=0,IF(AND(LEN(B273)&gt;0,LEN(D273)=0),B273,IF(AND(LEN(D273)&gt;0,LEN(B273)=0),D273,"")),IF((VLOOKUP(A273,'[1]plan gier'!$X:$AF,7,FALSE))="","",VLOOKUP(VLOOKUP(A273,'[1]plan gier'!$X:$AF,7,FALSE),'[1]zawodnicy'!$A:$E,1,FALSE)))</f>
        <v>K5180</v>
      </c>
      <c r="H273" s="2" t="str">
        <f>IF(A273=0,"",IF((VLOOKUP(A273,'[1]plan gier'!$X:$AF,7,FALSE))="","",VLOOKUP(A273,'[1]plan gier'!$X:$AF,9,FALSE)))</f>
        <v>21:11,21:9</v>
      </c>
      <c r="J273" s="127"/>
      <c r="L273" s="40" t="str">
        <f>IF(A273=0,"",IF(VLOOKUP(A273,'[1]plan gier'!A:S,19,FALSE)="","",VLOOKUP(A273,'[1]plan gier'!A:S,19,FALSE)))</f>
        <v>godz.19:40</v>
      </c>
      <c r="M273" s="2" t="str">
        <f>N250</f>
        <v>Singiel chłopców</v>
      </c>
      <c r="N273" s="130"/>
      <c r="O273" s="138"/>
      <c r="P273" s="130"/>
      <c r="S273" s="139"/>
      <c r="T273" s="140"/>
      <c r="U273" s="122"/>
      <c r="V273" s="2"/>
      <c r="W273" s="30"/>
      <c r="X273" s="2"/>
      <c r="Y273" s="2"/>
      <c r="Z273" s="30"/>
      <c r="AA273" s="30"/>
      <c r="AB273" s="141">
        <v>120</v>
      </c>
      <c r="AC273" s="179" t="str">
        <f>IF(ISBLANK(AB273),IF(AND(LEN(Z269)&gt;0,LEN(Z277)=0),Z269,IF(AND(LEN(Z277)&gt;0,LEN(Z269)=0),Z277,"")),IF((VLOOKUP(AB273,'[1]plan gier'!$X:$AF,7,FALSE))="","",VLOOKUP(VLOOKUP(AB273,'[1]plan gier'!$X:$AF,7,FALSE),'[1]zawodnicy'!$A:$E,3,FALSE)))</f>
        <v>KORDEK</v>
      </c>
      <c r="AD273" s="179"/>
      <c r="AE273" s="180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0:63" ht="11.25" customHeight="1">
      <c r="J274" s="127"/>
      <c r="N274" s="130"/>
      <c r="O274" s="138"/>
      <c r="P274" s="130"/>
      <c r="S274" s="139"/>
      <c r="T274" s="140"/>
      <c r="U274" s="122"/>
      <c r="V274" s="2"/>
      <c r="W274" s="30"/>
      <c r="X274" s="2"/>
      <c r="Y274" s="2"/>
      <c r="Z274" s="30"/>
      <c r="AA274" s="30"/>
      <c r="AB274" s="142"/>
      <c r="AC274" s="182" t="str">
        <f>IF(ISBLANK(AB273),"",IF((VLOOKUP(AB273,'[1]plan gier'!$X:$AF,7,FALSE))="",L273,VLOOKUP(AB273,'[1]plan gier'!$X:$AF,9,FALSE)))</f>
        <v>21:11,21:9</v>
      </c>
      <c r="AD274" s="182"/>
      <c r="AE274" s="18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1.25" customHeight="1">
      <c r="A275" s="126">
        <f>V275</f>
        <v>101</v>
      </c>
      <c r="B275" s="2" t="str">
        <f>IF(TYPE(S275)=16,"",S275)</f>
        <v>C5791</v>
      </c>
      <c r="D275" s="2" t="str">
        <f>IF(TYPE(S276)=16,"",S276)</f>
        <v>M5326</v>
      </c>
      <c r="F275" s="2" t="str">
        <f>IF(A275=0,IF(AND(LEN(B275)&gt;0,LEN(D275)=0),VLOOKUP(B275,'[1]zawodnicy'!$A:$E,1,FALSE),IF(AND(LEN(D275)&gt;0,LEN(B275)=0),VLOOKUP(D275,'[1]zawodnicy'!$A:$E,1,FALSE),"")),IF((VLOOKUP(A275,'[1]plan gier'!$X:$AF,7,FALSE))="","",VLOOKUP(VLOOKUP(A275,'[1]plan gier'!$X:$AF,7,FALSE),'[1]zawodnicy'!$A:$E,1,FALSE)))</f>
        <v>M5326</v>
      </c>
      <c r="H275" s="2" t="str">
        <f>IF(A275=0,"",IF((VLOOKUP(A275,'[1]plan gier'!$X:$AF,7,FALSE))="","",VLOOKUP(A275,'[1]plan gier'!$X:$AF,9,FALSE)))</f>
        <v>21:10,21:7</v>
      </c>
      <c r="J275" s="127"/>
      <c r="L275" s="40" t="str">
        <f>IF(A275=0,"",IF(VLOOKUP(A275,'[1]plan gier'!A:S,19,FALSE)="","",VLOOKUP(A275,'[1]plan gier'!A:S,19,FALSE)))</f>
        <v>godz.18:20</v>
      </c>
      <c r="M275" s="2" t="str">
        <f>N250</f>
        <v>Singiel chłopców</v>
      </c>
      <c r="N275" s="130"/>
      <c r="O275" s="138"/>
      <c r="P275" s="130"/>
      <c r="Q275" s="53" t="s">
        <v>90</v>
      </c>
      <c r="S275" s="176" t="str">
        <f>UPPER(IF(N250="","",IF(TYPE(VLOOKUP(2&amp;2&amp;N250,I:J,2,FALSE))=2,VLOOKUP(2&amp;2&amp;N250,I:J,2,FALSE),"")))</f>
        <v>C5791</v>
      </c>
      <c r="T275" s="177"/>
      <c r="U275" s="131" t="str">
        <f>IF(S275&lt;&gt;"",CONCATENATE(VLOOKUP(S275,'[1]zawodnicy'!$A:$E,2,FALSE)," ",VLOOKUP(S275,'[1]zawodnicy'!$A:$E,3,FALSE)," - ",VLOOKUP(S275,'[1]zawodnicy'!$A:$E,4,FALSE)),"")</f>
        <v>Kasper CURZYTEK - UKS Sokół Ropczyce</v>
      </c>
      <c r="V275" s="132">
        <v>101</v>
      </c>
      <c r="W275" s="178" t="str">
        <f>IF(ISBLANK(V275),IF(AND(LEN(S275)&gt;0,LEN(S276)=0),VLOOKUP(S275,'[1]zawodnicy'!$A:$E,3,FALSE),IF(AND(LEN(S276)&gt;0,LEN(S275)=0),VLOOKUP(S276,'[1]zawodnicy'!$A:$E,3,FALSE),"")),IF((VLOOKUP(V275,'[1]plan gier'!$X:$AF,7,FALSE))="","",VLOOKUP(VLOOKUP(V275,'[1]plan gier'!$X:$AF,7,FALSE),'[1]zawodnicy'!$A:$E,3,FALSE)))</f>
        <v>MACIĄG</v>
      </c>
      <c r="X275" s="179"/>
      <c r="Y275" s="179"/>
      <c r="Z275" s="30"/>
      <c r="AA275" s="30"/>
      <c r="AB275" s="143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0:63" ht="11.25" customHeight="1">
      <c r="J276" s="127"/>
      <c r="N276" s="130"/>
      <c r="O276" s="138"/>
      <c r="P276" s="130"/>
      <c r="Q276" s="53" t="s">
        <v>91</v>
      </c>
      <c r="S276" s="176" t="str">
        <f>UPPER(IF(N250="","",IF(TYPE(VLOOKUP(1&amp;7&amp;N250,I:J,2,FALSE))=2,VLOOKUP(1&amp;7&amp;N250,I:J,2,FALSE),"")))</f>
        <v>M5326</v>
      </c>
      <c r="T276" s="177"/>
      <c r="U276" s="131" t="str">
        <f>IF(S276&lt;&gt;"",CONCATENATE(VLOOKUP(S276,'[1]zawodnicy'!$A:$E,2,FALSE)," ",VLOOKUP(S276,'[1]zawodnicy'!$A:$E,3,FALSE)," - ",VLOOKUP(S276,'[1]zawodnicy'!$A:$E,4,FALSE)),"")</f>
        <v>Szymon MACIĄG - UKS Start Widełka</v>
      </c>
      <c r="V276" s="135"/>
      <c r="W276" s="183" t="str">
        <f>IF(ISBLANK(V275),"",IF((VLOOKUP(V275,'[1]plan gier'!$X:$AF,7,FALSE))="",L275,VLOOKUP(V275,'[1]plan gier'!$X:$AF,9,FALSE)))</f>
        <v>21:10,21:7</v>
      </c>
      <c r="X276" s="182"/>
      <c r="Y276" s="184"/>
      <c r="Z276" s="30"/>
      <c r="AA276" s="30"/>
      <c r="AB276" s="143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1.25" customHeight="1">
      <c r="A277" s="137">
        <f>Y277</f>
        <v>110</v>
      </c>
      <c r="B277" s="2" t="str">
        <f>F275</f>
        <v>M5326</v>
      </c>
      <c r="D277" s="2" t="str">
        <f>F279</f>
        <v>K5180</v>
      </c>
      <c r="F277" s="2" t="str">
        <f>IF(A277=0,IF(AND(LEN(B277)&gt;0,LEN(D277)=0),B277,IF(AND(LEN(D277)&gt;0,LEN(B277)=0),D277,"")),IF((VLOOKUP(A277,'[1]plan gier'!$X:$AF,7,FALSE))="","",VLOOKUP(VLOOKUP(A277,'[1]plan gier'!$X:$AF,7,FALSE),'[1]zawodnicy'!$A:$E,1,FALSE)))</f>
        <v>K5180</v>
      </c>
      <c r="H277" s="2" t="str">
        <f>IF(A277=0,"",IF((VLOOKUP(A277,'[1]plan gier'!$X:$AF,7,FALSE))="","",VLOOKUP(A277,'[1]plan gier'!$X:$AF,9,FALSE)))</f>
        <v>21:5,21:11</v>
      </c>
      <c r="J277" s="127"/>
      <c r="L277" s="40" t="str">
        <f>IF(A277=0,"",IF(VLOOKUP(A277,'[1]plan gier'!A:S,19,FALSE)="","",VLOOKUP(A277,'[1]plan gier'!A:S,19,FALSE)))</f>
        <v>godz.19:00</v>
      </c>
      <c r="M277" s="2" t="str">
        <f>N250</f>
        <v>Singiel chłopców</v>
      </c>
      <c r="N277" s="130"/>
      <c r="O277" s="138"/>
      <c r="P277" s="130"/>
      <c r="S277" s="139"/>
      <c r="T277" s="140"/>
      <c r="U277" s="2"/>
      <c r="V277" s="2"/>
      <c r="W277" s="122"/>
      <c r="X277" s="30"/>
      <c r="Y277" s="141">
        <v>110</v>
      </c>
      <c r="Z277" s="179" t="str">
        <f>IF(ISBLANK(Y277),IF(AND(LEN(W275)&gt;0,LEN(W279)=0),W275,IF(AND(LEN(W279)&gt;0,LEN(W275)=0),W279,"")),IF((VLOOKUP(Y277,'[1]plan gier'!$X:$AF,7,FALSE))="","",VLOOKUP(VLOOKUP(Y277,'[1]plan gier'!$X:$AF,7,FALSE),'[1]zawodnicy'!$A:$E,3,FALSE)))</f>
        <v>KORDEK</v>
      </c>
      <c r="AA277" s="179"/>
      <c r="AB277" s="180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0:63" ht="11.25" customHeight="1">
      <c r="J278" s="127"/>
      <c r="N278" s="130"/>
      <c r="O278" s="138"/>
      <c r="P278" s="130"/>
      <c r="S278" s="139"/>
      <c r="T278" s="140"/>
      <c r="U278" s="2"/>
      <c r="V278" s="2"/>
      <c r="W278" s="122"/>
      <c r="X278" s="30"/>
      <c r="Y278" s="142"/>
      <c r="Z278" s="174" t="str">
        <f>IF(ISBLANK(Y277),"",IF((VLOOKUP(Y277,'[1]plan gier'!$X:$AF,7,FALSE))="",L277,VLOOKUP(Y277,'[1]plan gier'!$X:$AF,9,FALSE)))</f>
        <v>21:5,21:11</v>
      </c>
      <c r="AA278" s="174"/>
      <c r="AB278" s="174"/>
      <c r="AC278" s="175"/>
      <c r="AD278" s="175"/>
      <c r="AE278" s="17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1.25" customHeight="1">
      <c r="A279" s="126">
        <f>V279</f>
        <v>102</v>
      </c>
      <c r="B279" s="2" t="str">
        <f>IF(TYPE(S279)=16,"",S279)</f>
        <v>X0008</v>
      </c>
      <c r="D279" s="2" t="str">
        <f>IF(TYPE(S280)=16,"",S280)</f>
        <v>K5180</v>
      </c>
      <c r="F279" s="2" t="str">
        <f>IF(A279=0,IF(AND(LEN(B279)&gt;0,LEN(D279)=0),VLOOKUP(B279,'[1]zawodnicy'!$A:$E,1,FALSE),IF(AND(LEN(D279)&gt;0,LEN(B279)=0),VLOOKUP(D279,'[1]zawodnicy'!$A:$E,1,FALSE),"")),IF((VLOOKUP(A279,'[1]plan gier'!$X:$AF,7,FALSE))="","",VLOOKUP(VLOOKUP(A279,'[1]plan gier'!$X:$AF,7,FALSE),'[1]zawodnicy'!$A:$E,1,FALSE)))</f>
        <v>K5180</v>
      </c>
      <c r="H279" s="2" t="str">
        <f>IF(A279=0,"",IF((VLOOKUP(A279,'[1]plan gier'!$X:$AF,7,FALSE))="","",VLOOKUP(A279,'[1]plan gier'!$X:$AF,9,FALSE)))</f>
        <v>21:8,21:8</v>
      </c>
      <c r="J279" s="127"/>
      <c r="L279" s="40" t="str">
        <f>IF(A279=0,"",IF(VLOOKUP(A279,'[1]plan gier'!A:S,19,FALSE)="","",VLOOKUP(A279,'[1]plan gier'!A:S,19,FALSE)))</f>
        <v>godz.18:20</v>
      </c>
      <c r="M279" s="2" t="str">
        <f>N250</f>
        <v>Singiel chłopców</v>
      </c>
      <c r="N279" s="130"/>
      <c r="O279" s="138"/>
      <c r="P279" s="130"/>
      <c r="Q279" s="53" t="s">
        <v>92</v>
      </c>
      <c r="S279" s="176" t="str">
        <f>UPPER(IF(N250="","",IF(TYPE(VLOOKUP(2&amp;1&amp;N250,I:J,2,FALSE))=2,VLOOKUP(2&amp;1&amp;N250,I:J,2,FALSE),"")))</f>
        <v>X0008</v>
      </c>
      <c r="T279" s="177"/>
      <c r="U279" s="131" t="str">
        <f>IF(S279&lt;&gt;"",CONCATENATE(VLOOKUP(S279,'[1]zawodnicy'!$A:$E,2,FALSE)," ",VLOOKUP(S279,'[1]zawodnicy'!$A:$E,3,FALSE)," - ",VLOOKUP(S279,'[1]zawodnicy'!$A:$E,4,FALSE)),"")</f>
        <v>Mateusz SZALKA - UKS Refleks Żupawa</v>
      </c>
      <c r="V279" s="132">
        <v>102</v>
      </c>
      <c r="W279" s="178" t="str">
        <f>IF(ISBLANK(V279),IF(AND(LEN(S279)&gt;0,LEN(S280)=0),VLOOKUP(S279,'[1]zawodnicy'!$A:$E,3,FALSE),IF(AND(LEN(S280)&gt;0,LEN(S279)=0),VLOOKUP(S280,'[1]zawodnicy'!$A:$E,3,FALSE),"")),IF((VLOOKUP(V279,'[1]plan gier'!$X:$AF,7,FALSE))="","",VLOOKUP(VLOOKUP(V279,'[1]plan gier'!$X:$AF,7,FALSE),'[1]zawodnicy'!$A:$E,3,FALSE)))</f>
        <v>KORDEK</v>
      </c>
      <c r="X279" s="179"/>
      <c r="Y279" s="180"/>
      <c r="Z279" s="2"/>
      <c r="AA279" s="11"/>
      <c r="AB279" s="11"/>
      <c r="AC279" s="11"/>
      <c r="AD279" s="11"/>
      <c r="AE279" s="11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0:63" ht="11.25" customHeight="1">
      <c r="J280" s="127"/>
      <c r="N280" s="130"/>
      <c r="O280" s="138"/>
      <c r="P280" s="130"/>
      <c r="Q280" s="53" t="s">
        <v>93</v>
      </c>
      <c r="S280" s="176" t="str">
        <f>UPPER(IF(N250="","",IF(TYPE(VLOOKUP(1&amp;8&amp;N250,I:J,2,FALSE))=2,VLOOKUP(1&amp;8&amp;N250,I:J,2,FALSE),"")))</f>
        <v>K5180</v>
      </c>
      <c r="T280" s="177"/>
      <c r="U280" s="131" t="str">
        <f>IF(S280&lt;&gt;"",CONCATENATE(VLOOKUP(S280,'[1]zawodnicy'!$A:$E,2,FALSE)," ",VLOOKUP(S280,'[1]zawodnicy'!$A:$E,3,FALSE)," - ",VLOOKUP(S280,'[1]zawodnicy'!$A:$E,4,FALSE)),"")</f>
        <v>Patryk KORDEK - UKS Aktywna Piątka Przemyśl</v>
      </c>
      <c r="V280" s="135"/>
      <c r="W280" s="181" t="str">
        <f>IF(ISBLANK(V279),"",IF((VLOOKUP(V279,'[1]plan gier'!$X:$AF,7,FALSE))="",L279,VLOOKUP(V279,'[1]plan gier'!$X:$AF,9,FALSE)))</f>
        <v>21:8,21:8</v>
      </c>
      <c r="X280" s="174"/>
      <c r="Y280" s="174"/>
      <c r="Z280" s="2"/>
      <c r="AA280" s="16"/>
      <c r="AB280" s="16"/>
      <c r="AC280" s="16"/>
      <c r="AD280" s="16"/>
      <c r="AE280" s="16"/>
      <c r="AF280" s="103"/>
      <c r="AG280" s="148"/>
      <c r="AH280" s="148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ht="15"/>
    <row r="282" ht="15"/>
  </sheetData>
  <sheetProtection/>
  <mergeCells count="880">
    <mergeCell ref="Q1:AE1"/>
    <mergeCell ref="Q2:AE2"/>
    <mergeCell ref="Q4:AE4"/>
    <mergeCell ref="Q6:S6"/>
    <mergeCell ref="U6:V6"/>
    <mergeCell ref="AH6:AM6"/>
    <mergeCell ref="AN6:AS6"/>
    <mergeCell ref="Q7:R9"/>
    <mergeCell ref="S7:S9"/>
    <mergeCell ref="T7:T9"/>
    <mergeCell ref="U7:V7"/>
    <mergeCell ref="AA7:AA9"/>
    <mergeCell ref="AB7:AB9"/>
    <mergeCell ref="AC7:AC9"/>
    <mergeCell ref="AD7:AD9"/>
    <mergeCell ref="U8:V8"/>
    <mergeCell ref="U9:V9"/>
    <mergeCell ref="AH9:AI9"/>
    <mergeCell ref="AJ9:AK9"/>
    <mergeCell ref="AL9:AM9"/>
    <mergeCell ref="AN9:AO9"/>
    <mergeCell ref="AP9:AQ9"/>
    <mergeCell ref="AR9:AS9"/>
    <mergeCell ref="AV9:AW9"/>
    <mergeCell ref="AX9:AY9"/>
    <mergeCell ref="AZ9:BA9"/>
    <mergeCell ref="BB9:BC9"/>
    <mergeCell ref="BD9:BE9"/>
    <mergeCell ref="BF9:BG9"/>
    <mergeCell ref="BH9:BI9"/>
    <mergeCell ref="T10:T12"/>
    <mergeCell ref="U10:V10"/>
    <mergeCell ref="AA10:AA12"/>
    <mergeCell ref="AB10:AB12"/>
    <mergeCell ref="AC10:AC12"/>
    <mergeCell ref="AD10:AD12"/>
    <mergeCell ref="AV10:AW10"/>
    <mergeCell ref="U11:V11"/>
    <mergeCell ref="U12:V12"/>
    <mergeCell ref="T13:T15"/>
    <mergeCell ref="U13:V13"/>
    <mergeCell ref="AA13:AA15"/>
    <mergeCell ref="AB13:AB15"/>
    <mergeCell ref="AC13:AC15"/>
    <mergeCell ref="AD13:AD15"/>
    <mergeCell ref="U14:V14"/>
    <mergeCell ref="U15:V15"/>
    <mergeCell ref="T16:T18"/>
    <mergeCell ref="U16:V16"/>
    <mergeCell ref="AA16:AA18"/>
    <mergeCell ref="AB16:AB18"/>
    <mergeCell ref="AC16:AC18"/>
    <mergeCell ref="AD16:AD18"/>
    <mergeCell ref="U17:V17"/>
    <mergeCell ref="U18:V18"/>
    <mergeCell ref="Q20:S20"/>
    <mergeCell ref="U20:V20"/>
    <mergeCell ref="Q21:R23"/>
    <mergeCell ref="S21:S23"/>
    <mergeCell ref="T21:T23"/>
    <mergeCell ref="U21:V21"/>
    <mergeCell ref="U22:V22"/>
    <mergeCell ref="U23:V23"/>
    <mergeCell ref="Z21:Z23"/>
    <mergeCell ref="AA21:AA23"/>
    <mergeCell ref="AB21:AB23"/>
    <mergeCell ref="AC21:AC23"/>
    <mergeCell ref="AH21:AM21"/>
    <mergeCell ref="AN21:AS21"/>
    <mergeCell ref="AH23:AI23"/>
    <mergeCell ref="AJ23:AK23"/>
    <mergeCell ref="AL23:AM23"/>
    <mergeCell ref="AN23:AO23"/>
    <mergeCell ref="AP23:AQ23"/>
    <mergeCell ref="AR23:AS23"/>
    <mergeCell ref="AV23:AW23"/>
    <mergeCell ref="AX23:AY23"/>
    <mergeCell ref="AZ23:BA23"/>
    <mergeCell ref="BD23:BE23"/>
    <mergeCell ref="BF23:BG23"/>
    <mergeCell ref="BH23:BI23"/>
    <mergeCell ref="T24:T26"/>
    <mergeCell ref="U24:V24"/>
    <mergeCell ref="Z24:Z26"/>
    <mergeCell ref="AA24:AA26"/>
    <mergeCell ref="AB24:AB26"/>
    <mergeCell ref="AC24:AC26"/>
    <mergeCell ref="U25:V25"/>
    <mergeCell ref="U26:V26"/>
    <mergeCell ref="T27:T29"/>
    <mergeCell ref="U27:V27"/>
    <mergeCell ref="Z27:Z29"/>
    <mergeCell ref="AA27:AA29"/>
    <mergeCell ref="AB27:AB29"/>
    <mergeCell ref="AC27:AC29"/>
    <mergeCell ref="U28:V28"/>
    <mergeCell ref="U29:V29"/>
    <mergeCell ref="Q31:S31"/>
    <mergeCell ref="U31:V31"/>
    <mergeCell ref="Q32:R34"/>
    <mergeCell ref="S32:S34"/>
    <mergeCell ref="T32:T34"/>
    <mergeCell ref="U32:V32"/>
    <mergeCell ref="U33:V33"/>
    <mergeCell ref="U34:V34"/>
    <mergeCell ref="Z32:Z34"/>
    <mergeCell ref="AA32:AA34"/>
    <mergeCell ref="AB32:AB34"/>
    <mergeCell ref="AC32:AC34"/>
    <mergeCell ref="AH32:AM32"/>
    <mergeCell ref="AN32:AS32"/>
    <mergeCell ref="AH34:AI34"/>
    <mergeCell ref="AJ34:AK34"/>
    <mergeCell ref="AL34:AM34"/>
    <mergeCell ref="AN34:AO34"/>
    <mergeCell ref="AP34:AQ34"/>
    <mergeCell ref="AR34:AS34"/>
    <mergeCell ref="AV34:AW34"/>
    <mergeCell ref="AX34:AY34"/>
    <mergeCell ref="AZ34:BA34"/>
    <mergeCell ref="BD34:BE34"/>
    <mergeCell ref="BF34:BG34"/>
    <mergeCell ref="BH34:BI34"/>
    <mergeCell ref="T35:T37"/>
    <mergeCell ref="U35:V35"/>
    <mergeCell ref="Z35:Z37"/>
    <mergeCell ref="AA35:AA37"/>
    <mergeCell ref="AB35:AB37"/>
    <mergeCell ref="AC35:AC37"/>
    <mergeCell ref="U36:V36"/>
    <mergeCell ref="U37:V37"/>
    <mergeCell ref="T38:T40"/>
    <mergeCell ref="U38:V38"/>
    <mergeCell ref="Z38:Z40"/>
    <mergeCell ref="AA38:AA40"/>
    <mergeCell ref="AB38:AB40"/>
    <mergeCell ref="AC38:AC40"/>
    <mergeCell ref="U39:V39"/>
    <mergeCell ref="U40:V40"/>
    <mergeCell ref="Q42:S42"/>
    <mergeCell ref="U42:V42"/>
    <mergeCell ref="Q43:R45"/>
    <mergeCell ref="S43:S45"/>
    <mergeCell ref="T43:T45"/>
    <mergeCell ref="U43:V43"/>
    <mergeCell ref="U44:V44"/>
    <mergeCell ref="U45:V45"/>
    <mergeCell ref="Z43:Z45"/>
    <mergeCell ref="AA43:AA45"/>
    <mergeCell ref="AB43:AB45"/>
    <mergeCell ref="AC43:AC45"/>
    <mergeCell ref="AH43:AM43"/>
    <mergeCell ref="AN43:AS43"/>
    <mergeCell ref="AH45:AI45"/>
    <mergeCell ref="AJ45:AK45"/>
    <mergeCell ref="AL45:AM45"/>
    <mergeCell ref="AN45:AO45"/>
    <mergeCell ref="AP45:AQ45"/>
    <mergeCell ref="AR45:AS45"/>
    <mergeCell ref="AV45:AW45"/>
    <mergeCell ref="AX45:AY45"/>
    <mergeCell ref="AZ45:BA45"/>
    <mergeCell ref="BD45:BE45"/>
    <mergeCell ref="BF45:BG45"/>
    <mergeCell ref="BH45:BI45"/>
    <mergeCell ref="T46:T48"/>
    <mergeCell ref="U46:V46"/>
    <mergeCell ref="Z46:Z48"/>
    <mergeCell ref="AA46:AA48"/>
    <mergeCell ref="AB46:AB48"/>
    <mergeCell ref="AC46:AC48"/>
    <mergeCell ref="U47:V47"/>
    <mergeCell ref="U48:V48"/>
    <mergeCell ref="T49:T51"/>
    <mergeCell ref="U49:V49"/>
    <mergeCell ref="Z49:Z51"/>
    <mergeCell ref="AA49:AA51"/>
    <mergeCell ref="AB49:AB51"/>
    <mergeCell ref="AC49:AC51"/>
    <mergeCell ref="U50:V50"/>
    <mergeCell ref="U51:V51"/>
    <mergeCell ref="Q53:S53"/>
    <mergeCell ref="U53:V53"/>
    <mergeCell ref="Q54:R56"/>
    <mergeCell ref="S54:S56"/>
    <mergeCell ref="T54:T56"/>
    <mergeCell ref="U54:V54"/>
    <mergeCell ref="U55:V55"/>
    <mergeCell ref="U56:V56"/>
    <mergeCell ref="Z54:Z56"/>
    <mergeCell ref="AA54:AA56"/>
    <mergeCell ref="AB54:AB56"/>
    <mergeCell ref="AC54:AC56"/>
    <mergeCell ref="AH54:AM54"/>
    <mergeCell ref="AN54:AS54"/>
    <mergeCell ref="AH56:AI56"/>
    <mergeCell ref="AJ56:AK56"/>
    <mergeCell ref="AL56:AM56"/>
    <mergeCell ref="AN56:AO56"/>
    <mergeCell ref="AP56:AQ56"/>
    <mergeCell ref="AR56:AS56"/>
    <mergeCell ref="AV56:AW56"/>
    <mergeCell ref="AX56:AY56"/>
    <mergeCell ref="AZ56:BA56"/>
    <mergeCell ref="BD56:BE56"/>
    <mergeCell ref="BF56:BG56"/>
    <mergeCell ref="BH56:BI56"/>
    <mergeCell ref="T57:T59"/>
    <mergeCell ref="U57:V57"/>
    <mergeCell ref="Z57:Z59"/>
    <mergeCell ref="AA57:AA59"/>
    <mergeCell ref="AB57:AB59"/>
    <mergeCell ref="AC57:AC59"/>
    <mergeCell ref="U58:V58"/>
    <mergeCell ref="U59:V59"/>
    <mergeCell ref="T60:T62"/>
    <mergeCell ref="U60:V60"/>
    <mergeCell ref="Z60:Z62"/>
    <mergeCell ref="AA60:AA62"/>
    <mergeCell ref="AB60:AB62"/>
    <mergeCell ref="AC60:AC62"/>
    <mergeCell ref="U61:V61"/>
    <mergeCell ref="U62:V62"/>
    <mergeCell ref="Q64:S64"/>
    <mergeCell ref="U64:V64"/>
    <mergeCell ref="Q65:R67"/>
    <mergeCell ref="S65:S67"/>
    <mergeCell ref="T65:T67"/>
    <mergeCell ref="U65:V65"/>
    <mergeCell ref="U66:V66"/>
    <mergeCell ref="U67:V67"/>
    <mergeCell ref="Z65:Z67"/>
    <mergeCell ref="AA65:AA67"/>
    <mergeCell ref="AB65:AB67"/>
    <mergeCell ref="AC65:AC67"/>
    <mergeCell ref="AH65:AM65"/>
    <mergeCell ref="AN65:AS65"/>
    <mergeCell ref="AH67:AI67"/>
    <mergeCell ref="AJ67:AK67"/>
    <mergeCell ref="AL67:AM67"/>
    <mergeCell ref="AN67:AO67"/>
    <mergeCell ref="AP67:AQ67"/>
    <mergeCell ref="AR67:AS67"/>
    <mergeCell ref="AV67:AW67"/>
    <mergeCell ref="AX67:AY67"/>
    <mergeCell ref="AZ67:BA67"/>
    <mergeCell ref="BD67:BE67"/>
    <mergeCell ref="BF67:BG67"/>
    <mergeCell ref="BH67:BI67"/>
    <mergeCell ref="T68:T70"/>
    <mergeCell ref="U68:V68"/>
    <mergeCell ref="Z68:Z70"/>
    <mergeCell ref="AA68:AA70"/>
    <mergeCell ref="AB68:AB70"/>
    <mergeCell ref="AC68:AC70"/>
    <mergeCell ref="U69:V69"/>
    <mergeCell ref="U70:V70"/>
    <mergeCell ref="T71:T73"/>
    <mergeCell ref="U71:V71"/>
    <mergeCell ref="Z71:Z73"/>
    <mergeCell ref="AA71:AA73"/>
    <mergeCell ref="AB71:AB73"/>
    <mergeCell ref="AC71:AC73"/>
    <mergeCell ref="U72:V72"/>
    <mergeCell ref="U73:V73"/>
    <mergeCell ref="Q75:S75"/>
    <mergeCell ref="U75:V75"/>
    <mergeCell ref="Q76:R78"/>
    <mergeCell ref="S76:S78"/>
    <mergeCell ref="T76:T78"/>
    <mergeCell ref="U76:V76"/>
    <mergeCell ref="U77:V77"/>
    <mergeCell ref="U78:V78"/>
    <mergeCell ref="Z76:Z78"/>
    <mergeCell ref="AA76:AA78"/>
    <mergeCell ref="AB76:AB78"/>
    <mergeCell ref="AC76:AC78"/>
    <mergeCell ref="AH76:AM76"/>
    <mergeCell ref="AN76:AS76"/>
    <mergeCell ref="AH78:AI78"/>
    <mergeCell ref="AJ78:AK78"/>
    <mergeCell ref="AL78:AM78"/>
    <mergeCell ref="AN78:AO78"/>
    <mergeCell ref="AP78:AQ78"/>
    <mergeCell ref="AR78:AS78"/>
    <mergeCell ref="AV78:AW78"/>
    <mergeCell ref="AX78:AY78"/>
    <mergeCell ref="AZ78:BA78"/>
    <mergeCell ref="BD78:BE78"/>
    <mergeCell ref="BF78:BG78"/>
    <mergeCell ref="BH78:BI78"/>
    <mergeCell ref="T79:T81"/>
    <mergeCell ref="U79:V79"/>
    <mergeCell ref="Z79:Z81"/>
    <mergeCell ref="AA79:AA81"/>
    <mergeCell ref="AB79:AB81"/>
    <mergeCell ref="AC79:AC81"/>
    <mergeCell ref="U80:V80"/>
    <mergeCell ref="U81:V81"/>
    <mergeCell ref="T82:T84"/>
    <mergeCell ref="U82:V82"/>
    <mergeCell ref="Z82:Z84"/>
    <mergeCell ref="AA82:AA84"/>
    <mergeCell ref="AB82:AB84"/>
    <mergeCell ref="AC82:AC84"/>
    <mergeCell ref="U83:V83"/>
    <mergeCell ref="U84:V84"/>
    <mergeCell ref="Q86:S86"/>
    <mergeCell ref="U86:V86"/>
    <mergeCell ref="Q87:R89"/>
    <mergeCell ref="S87:S89"/>
    <mergeCell ref="T87:T89"/>
    <mergeCell ref="U87:V87"/>
    <mergeCell ref="U88:V88"/>
    <mergeCell ref="U89:V89"/>
    <mergeCell ref="Z87:Z89"/>
    <mergeCell ref="AA87:AA89"/>
    <mergeCell ref="AB87:AB89"/>
    <mergeCell ref="AC87:AC89"/>
    <mergeCell ref="AH87:AM87"/>
    <mergeCell ref="AN87:AS87"/>
    <mergeCell ref="AH89:AI89"/>
    <mergeCell ref="AJ89:AK89"/>
    <mergeCell ref="AL89:AM89"/>
    <mergeCell ref="AN89:AO89"/>
    <mergeCell ref="AP89:AQ89"/>
    <mergeCell ref="AR89:AS89"/>
    <mergeCell ref="AV89:AW89"/>
    <mergeCell ref="AX89:AY89"/>
    <mergeCell ref="AZ89:BA89"/>
    <mergeCell ref="BD89:BE89"/>
    <mergeCell ref="BF89:BG89"/>
    <mergeCell ref="BH89:BI89"/>
    <mergeCell ref="T90:T92"/>
    <mergeCell ref="U90:V90"/>
    <mergeCell ref="Z90:Z92"/>
    <mergeCell ref="AA90:AA92"/>
    <mergeCell ref="AB90:AB92"/>
    <mergeCell ref="AC90:AC92"/>
    <mergeCell ref="U91:V91"/>
    <mergeCell ref="U92:V92"/>
    <mergeCell ref="T93:T95"/>
    <mergeCell ref="U93:V93"/>
    <mergeCell ref="Z93:Z95"/>
    <mergeCell ref="AA93:AA95"/>
    <mergeCell ref="AB93:AB95"/>
    <mergeCell ref="AC93:AC95"/>
    <mergeCell ref="U94:V94"/>
    <mergeCell ref="U95:V95"/>
    <mergeCell ref="Q97:S97"/>
    <mergeCell ref="U97:V97"/>
    <mergeCell ref="Q98:R100"/>
    <mergeCell ref="S98:S100"/>
    <mergeCell ref="T98:T100"/>
    <mergeCell ref="U98:V98"/>
    <mergeCell ref="U99:V99"/>
    <mergeCell ref="U100:V100"/>
    <mergeCell ref="Z98:Z100"/>
    <mergeCell ref="AA98:AA100"/>
    <mergeCell ref="AB98:AB100"/>
    <mergeCell ref="AC98:AC100"/>
    <mergeCell ref="AH98:AM98"/>
    <mergeCell ref="AN98:AS98"/>
    <mergeCell ref="AH100:AI100"/>
    <mergeCell ref="AJ100:AK100"/>
    <mergeCell ref="AL100:AM100"/>
    <mergeCell ref="AN100:AO100"/>
    <mergeCell ref="AP100:AQ100"/>
    <mergeCell ref="AR100:AS100"/>
    <mergeCell ref="AV100:AW100"/>
    <mergeCell ref="AX100:AY100"/>
    <mergeCell ref="AZ100:BA100"/>
    <mergeCell ref="BD100:BE100"/>
    <mergeCell ref="BF100:BG100"/>
    <mergeCell ref="BH100:BI100"/>
    <mergeCell ref="T101:T103"/>
    <mergeCell ref="U101:V101"/>
    <mergeCell ref="Z101:Z103"/>
    <mergeCell ref="AA101:AA103"/>
    <mergeCell ref="AB101:AB103"/>
    <mergeCell ref="AC101:AC103"/>
    <mergeCell ref="U102:V102"/>
    <mergeCell ref="U103:V103"/>
    <mergeCell ref="T104:T106"/>
    <mergeCell ref="U104:V104"/>
    <mergeCell ref="Z104:Z106"/>
    <mergeCell ref="AA104:AA106"/>
    <mergeCell ref="AB104:AB106"/>
    <mergeCell ref="AC104:AC106"/>
    <mergeCell ref="U105:V105"/>
    <mergeCell ref="U106:V106"/>
    <mergeCell ref="Q108:S108"/>
    <mergeCell ref="U108:V108"/>
    <mergeCell ref="AH108:AM108"/>
    <mergeCell ref="AN108:AS108"/>
    <mergeCell ref="Q109:R111"/>
    <mergeCell ref="S109:S111"/>
    <mergeCell ref="T109:T111"/>
    <mergeCell ref="U109:V109"/>
    <mergeCell ref="AA109:AA111"/>
    <mergeCell ref="AB109:AB111"/>
    <mergeCell ref="AC109:AC111"/>
    <mergeCell ref="AD109:AD111"/>
    <mergeCell ref="U110:V110"/>
    <mergeCell ref="U111:V111"/>
    <mergeCell ref="AH111:AI111"/>
    <mergeCell ref="AJ111:AK111"/>
    <mergeCell ref="AL111:AM111"/>
    <mergeCell ref="AN111:AO111"/>
    <mergeCell ref="AP111:AQ111"/>
    <mergeCell ref="AR111:AS111"/>
    <mergeCell ref="AV111:AW111"/>
    <mergeCell ref="AX111:AY111"/>
    <mergeCell ref="AZ111:BA111"/>
    <mergeCell ref="BB111:BC111"/>
    <mergeCell ref="BD111:BE111"/>
    <mergeCell ref="BF111:BG111"/>
    <mergeCell ref="BH111:BI111"/>
    <mergeCell ref="T112:T114"/>
    <mergeCell ref="U112:V112"/>
    <mergeCell ref="AA112:AA114"/>
    <mergeCell ref="AB112:AB114"/>
    <mergeCell ref="AC112:AC114"/>
    <mergeCell ref="AD112:AD114"/>
    <mergeCell ref="AV112:AW112"/>
    <mergeCell ref="U113:V113"/>
    <mergeCell ref="U114:V114"/>
    <mergeCell ref="T115:T117"/>
    <mergeCell ref="U115:V115"/>
    <mergeCell ref="AA115:AA117"/>
    <mergeCell ref="AB115:AB117"/>
    <mergeCell ref="AC115:AC117"/>
    <mergeCell ref="AD115:AD117"/>
    <mergeCell ref="U116:V116"/>
    <mergeCell ref="U117:V117"/>
    <mergeCell ref="T118:T120"/>
    <mergeCell ref="U118:V118"/>
    <mergeCell ref="AA118:AA120"/>
    <mergeCell ref="AB118:AB120"/>
    <mergeCell ref="AC118:AC120"/>
    <mergeCell ref="AD118:AD120"/>
    <mergeCell ref="U119:V119"/>
    <mergeCell ref="U120:V120"/>
    <mergeCell ref="S122:V122"/>
    <mergeCell ref="W122:Y122"/>
    <mergeCell ref="Z122:AB122"/>
    <mergeCell ref="AC122:AE122"/>
    <mergeCell ref="S124:T124"/>
    <mergeCell ref="W124:Y124"/>
    <mergeCell ref="S125:T125"/>
    <mergeCell ref="W125:Y125"/>
    <mergeCell ref="Z126:AB126"/>
    <mergeCell ref="Z127:AB127"/>
    <mergeCell ref="S128:T128"/>
    <mergeCell ref="W128:Y128"/>
    <mergeCell ref="S129:T129"/>
    <mergeCell ref="W129:Y129"/>
    <mergeCell ref="AC130:AE130"/>
    <mergeCell ref="AC131:AE131"/>
    <mergeCell ref="S132:T132"/>
    <mergeCell ref="W132:Y132"/>
    <mergeCell ref="S133:T133"/>
    <mergeCell ref="W133:Y133"/>
    <mergeCell ref="Z134:AB134"/>
    <mergeCell ref="Z135:AB135"/>
    <mergeCell ref="S136:T136"/>
    <mergeCell ref="W136:Y136"/>
    <mergeCell ref="AC136:AE136"/>
    <mergeCell ref="S137:T137"/>
    <mergeCell ref="W137:Y137"/>
    <mergeCell ref="AC138:AE138"/>
    <mergeCell ref="AC139:AE139"/>
    <mergeCell ref="S140:T140"/>
    <mergeCell ref="W140:Y140"/>
    <mergeCell ref="S141:T141"/>
    <mergeCell ref="W141:Y141"/>
    <mergeCell ref="Z142:AB142"/>
    <mergeCell ref="Z143:AB143"/>
    <mergeCell ref="S144:T144"/>
    <mergeCell ref="W144:Y144"/>
    <mergeCell ref="S145:T145"/>
    <mergeCell ref="W145:Y145"/>
    <mergeCell ref="AC146:AE146"/>
    <mergeCell ref="AC147:AE147"/>
    <mergeCell ref="S148:T148"/>
    <mergeCell ref="W148:Y148"/>
    <mergeCell ref="S149:T149"/>
    <mergeCell ref="W149:Y149"/>
    <mergeCell ref="Z150:AB150"/>
    <mergeCell ref="Z151:AB151"/>
    <mergeCell ref="AC151:AE151"/>
    <mergeCell ref="S152:T152"/>
    <mergeCell ref="W152:Y152"/>
    <mergeCell ref="S153:T153"/>
    <mergeCell ref="W153:Y153"/>
    <mergeCell ref="Q156:AE156"/>
    <mergeCell ref="Q159:S159"/>
    <mergeCell ref="U159:V159"/>
    <mergeCell ref="Q160:R162"/>
    <mergeCell ref="S160:S162"/>
    <mergeCell ref="T160:T162"/>
    <mergeCell ref="U160:V160"/>
    <mergeCell ref="Z160:Z162"/>
    <mergeCell ref="AA160:AA162"/>
    <mergeCell ref="AB160:AB162"/>
    <mergeCell ref="U161:V161"/>
    <mergeCell ref="U162:V162"/>
    <mergeCell ref="AH162:AI162"/>
    <mergeCell ref="AJ162:AK162"/>
    <mergeCell ref="AL162:AM162"/>
    <mergeCell ref="AN162:AO162"/>
    <mergeCell ref="AV162:AW162"/>
    <mergeCell ref="AX162:AY162"/>
    <mergeCell ref="AZ162:BA162"/>
    <mergeCell ref="BD162:BE162"/>
    <mergeCell ref="BF162:BG162"/>
    <mergeCell ref="AC160:AC162"/>
    <mergeCell ref="AH160:AM160"/>
    <mergeCell ref="AN160:AS160"/>
    <mergeCell ref="AP162:AQ162"/>
    <mergeCell ref="BH162:BI162"/>
    <mergeCell ref="T163:T165"/>
    <mergeCell ref="U163:V163"/>
    <mergeCell ref="Z163:Z165"/>
    <mergeCell ref="AA163:AA165"/>
    <mergeCell ref="AB163:AB165"/>
    <mergeCell ref="AC163:AC165"/>
    <mergeCell ref="U164:V164"/>
    <mergeCell ref="U165:V165"/>
    <mergeCell ref="AR162:AS162"/>
    <mergeCell ref="T166:T168"/>
    <mergeCell ref="U166:V166"/>
    <mergeCell ref="Z166:Z168"/>
    <mergeCell ref="AA166:AA168"/>
    <mergeCell ref="AB166:AB168"/>
    <mergeCell ref="AC166:AC168"/>
    <mergeCell ref="U167:V167"/>
    <mergeCell ref="U168:V168"/>
    <mergeCell ref="Q170:S170"/>
    <mergeCell ref="U170:V170"/>
    <mergeCell ref="Q171:R173"/>
    <mergeCell ref="S171:S173"/>
    <mergeCell ref="T171:T173"/>
    <mergeCell ref="U171:V171"/>
    <mergeCell ref="U172:V172"/>
    <mergeCell ref="U173:V173"/>
    <mergeCell ref="Z171:Z173"/>
    <mergeCell ref="AA171:AA173"/>
    <mergeCell ref="AB171:AB173"/>
    <mergeCell ref="AC171:AC173"/>
    <mergeCell ref="AH171:AM171"/>
    <mergeCell ref="AN171:AS171"/>
    <mergeCell ref="AH173:AI173"/>
    <mergeCell ref="AJ173:AK173"/>
    <mergeCell ref="AL173:AM173"/>
    <mergeCell ref="AN173:AO173"/>
    <mergeCell ref="AP173:AQ173"/>
    <mergeCell ref="AR173:AS173"/>
    <mergeCell ref="AV173:AW173"/>
    <mergeCell ref="AX173:AY173"/>
    <mergeCell ref="AZ173:BA173"/>
    <mergeCell ref="BD173:BE173"/>
    <mergeCell ref="BF173:BG173"/>
    <mergeCell ref="BH173:BI173"/>
    <mergeCell ref="T174:T176"/>
    <mergeCell ref="U174:V174"/>
    <mergeCell ref="Z174:Z176"/>
    <mergeCell ref="AA174:AA176"/>
    <mergeCell ref="AB174:AB176"/>
    <mergeCell ref="AC174:AC176"/>
    <mergeCell ref="U175:V175"/>
    <mergeCell ref="U176:V176"/>
    <mergeCell ref="T177:T179"/>
    <mergeCell ref="U177:V177"/>
    <mergeCell ref="Z177:Z179"/>
    <mergeCell ref="AA177:AA179"/>
    <mergeCell ref="AB177:AB179"/>
    <mergeCell ref="AC177:AC179"/>
    <mergeCell ref="U178:V178"/>
    <mergeCell ref="U179:V179"/>
    <mergeCell ref="Q181:S181"/>
    <mergeCell ref="U181:V181"/>
    <mergeCell ref="Q182:R184"/>
    <mergeCell ref="S182:S184"/>
    <mergeCell ref="T182:T184"/>
    <mergeCell ref="U182:V182"/>
    <mergeCell ref="U183:V183"/>
    <mergeCell ref="U184:V184"/>
    <mergeCell ref="Z182:Z184"/>
    <mergeCell ref="AA182:AA184"/>
    <mergeCell ref="AB182:AB184"/>
    <mergeCell ref="AC182:AC184"/>
    <mergeCell ref="AH182:AM182"/>
    <mergeCell ref="AN182:AS182"/>
    <mergeCell ref="AH184:AI184"/>
    <mergeCell ref="AJ184:AK184"/>
    <mergeCell ref="AL184:AM184"/>
    <mergeCell ref="AN184:AO184"/>
    <mergeCell ref="AP184:AQ184"/>
    <mergeCell ref="AR184:AS184"/>
    <mergeCell ref="AV184:AW184"/>
    <mergeCell ref="AX184:AY184"/>
    <mergeCell ref="AZ184:BA184"/>
    <mergeCell ref="BD184:BE184"/>
    <mergeCell ref="BF184:BG184"/>
    <mergeCell ref="BH184:BI184"/>
    <mergeCell ref="T185:T187"/>
    <mergeCell ref="U185:V185"/>
    <mergeCell ref="Z185:Z187"/>
    <mergeCell ref="AA185:AA187"/>
    <mergeCell ref="AB185:AB187"/>
    <mergeCell ref="AC185:AC187"/>
    <mergeCell ref="U186:V186"/>
    <mergeCell ref="U187:V187"/>
    <mergeCell ref="T188:T190"/>
    <mergeCell ref="U188:V188"/>
    <mergeCell ref="Z188:Z190"/>
    <mergeCell ref="AA188:AA190"/>
    <mergeCell ref="AB188:AB190"/>
    <mergeCell ref="AC188:AC190"/>
    <mergeCell ref="U189:V189"/>
    <mergeCell ref="U190:V190"/>
    <mergeCell ref="Q192:S192"/>
    <mergeCell ref="U192:V192"/>
    <mergeCell ref="Q193:R195"/>
    <mergeCell ref="S193:S195"/>
    <mergeCell ref="T193:T195"/>
    <mergeCell ref="U193:V193"/>
    <mergeCell ref="U194:V194"/>
    <mergeCell ref="U195:V195"/>
    <mergeCell ref="Z193:Z195"/>
    <mergeCell ref="AA193:AA195"/>
    <mergeCell ref="AB193:AB195"/>
    <mergeCell ref="AC193:AC195"/>
    <mergeCell ref="AH193:AM193"/>
    <mergeCell ref="AN193:AS193"/>
    <mergeCell ref="AH195:AI195"/>
    <mergeCell ref="AJ195:AK195"/>
    <mergeCell ref="AL195:AM195"/>
    <mergeCell ref="AN195:AO195"/>
    <mergeCell ref="AP195:AQ195"/>
    <mergeCell ref="AR195:AS195"/>
    <mergeCell ref="AV195:AW195"/>
    <mergeCell ref="AX195:AY195"/>
    <mergeCell ref="AZ195:BA195"/>
    <mergeCell ref="BD195:BE195"/>
    <mergeCell ref="BF195:BG195"/>
    <mergeCell ref="BH195:BI195"/>
    <mergeCell ref="T196:T198"/>
    <mergeCell ref="U196:V196"/>
    <mergeCell ref="Z196:Z198"/>
    <mergeCell ref="AA196:AA198"/>
    <mergeCell ref="AB196:AB198"/>
    <mergeCell ref="AC196:AC198"/>
    <mergeCell ref="U197:V197"/>
    <mergeCell ref="U198:V198"/>
    <mergeCell ref="T199:T201"/>
    <mergeCell ref="U199:V199"/>
    <mergeCell ref="Z199:Z201"/>
    <mergeCell ref="AA199:AA201"/>
    <mergeCell ref="AB199:AB201"/>
    <mergeCell ref="AC199:AC201"/>
    <mergeCell ref="U200:V200"/>
    <mergeCell ref="U201:V201"/>
    <mergeCell ref="Q203:S203"/>
    <mergeCell ref="U203:V203"/>
    <mergeCell ref="Q204:R206"/>
    <mergeCell ref="S204:S206"/>
    <mergeCell ref="T204:T206"/>
    <mergeCell ref="U204:V204"/>
    <mergeCell ref="U205:V205"/>
    <mergeCell ref="U206:V206"/>
    <mergeCell ref="Z204:Z206"/>
    <mergeCell ref="AA204:AA206"/>
    <mergeCell ref="AB204:AB206"/>
    <mergeCell ref="AC204:AC206"/>
    <mergeCell ref="AH204:AM204"/>
    <mergeCell ref="AN204:AS204"/>
    <mergeCell ref="AH206:AI206"/>
    <mergeCell ref="AJ206:AK206"/>
    <mergeCell ref="AL206:AM206"/>
    <mergeCell ref="AN206:AO206"/>
    <mergeCell ref="AP206:AQ206"/>
    <mergeCell ref="AR206:AS206"/>
    <mergeCell ref="AV206:AW206"/>
    <mergeCell ref="AX206:AY206"/>
    <mergeCell ref="AZ206:BA206"/>
    <mergeCell ref="BD206:BE206"/>
    <mergeCell ref="BF206:BG206"/>
    <mergeCell ref="BH206:BI206"/>
    <mergeCell ref="T207:T209"/>
    <mergeCell ref="U207:V207"/>
    <mergeCell ref="Z207:Z209"/>
    <mergeCell ref="AA207:AA209"/>
    <mergeCell ref="AB207:AB209"/>
    <mergeCell ref="AC207:AC209"/>
    <mergeCell ref="U208:V208"/>
    <mergeCell ref="U209:V209"/>
    <mergeCell ref="T210:T212"/>
    <mergeCell ref="U210:V210"/>
    <mergeCell ref="Z210:Z212"/>
    <mergeCell ref="AA210:AA212"/>
    <mergeCell ref="AB210:AB212"/>
    <mergeCell ref="AC210:AC212"/>
    <mergeCell ref="U211:V211"/>
    <mergeCell ref="U212:V212"/>
    <mergeCell ref="Q214:S214"/>
    <mergeCell ref="U214:V214"/>
    <mergeCell ref="Q215:R217"/>
    <mergeCell ref="S215:S217"/>
    <mergeCell ref="T215:T217"/>
    <mergeCell ref="U215:V215"/>
    <mergeCell ref="U216:V216"/>
    <mergeCell ref="U217:V217"/>
    <mergeCell ref="Z215:Z217"/>
    <mergeCell ref="AA215:AA217"/>
    <mergeCell ref="AB215:AB217"/>
    <mergeCell ref="AC215:AC217"/>
    <mergeCell ref="AH215:AM215"/>
    <mergeCell ref="AN215:AS215"/>
    <mergeCell ref="AH217:AI217"/>
    <mergeCell ref="AJ217:AK217"/>
    <mergeCell ref="AL217:AM217"/>
    <mergeCell ref="AN217:AO217"/>
    <mergeCell ref="AP217:AQ217"/>
    <mergeCell ref="AR217:AS217"/>
    <mergeCell ref="AV217:AW217"/>
    <mergeCell ref="AX217:AY217"/>
    <mergeCell ref="AZ217:BA217"/>
    <mergeCell ref="BD217:BE217"/>
    <mergeCell ref="BF217:BG217"/>
    <mergeCell ref="BH217:BI217"/>
    <mergeCell ref="T218:T220"/>
    <mergeCell ref="U218:V218"/>
    <mergeCell ref="Z218:Z220"/>
    <mergeCell ref="AA218:AA220"/>
    <mergeCell ref="AB218:AB220"/>
    <mergeCell ref="AC218:AC220"/>
    <mergeCell ref="U219:V219"/>
    <mergeCell ref="U220:V220"/>
    <mergeCell ref="T221:T223"/>
    <mergeCell ref="U221:V221"/>
    <mergeCell ref="Z221:Z223"/>
    <mergeCell ref="AA221:AA223"/>
    <mergeCell ref="AB221:AB223"/>
    <mergeCell ref="AC221:AC223"/>
    <mergeCell ref="U222:V222"/>
    <mergeCell ref="U223:V223"/>
    <mergeCell ref="Q225:S225"/>
    <mergeCell ref="U225:V225"/>
    <mergeCell ref="Q226:R228"/>
    <mergeCell ref="S226:S228"/>
    <mergeCell ref="T226:T228"/>
    <mergeCell ref="U226:V226"/>
    <mergeCell ref="U227:V227"/>
    <mergeCell ref="U228:V228"/>
    <mergeCell ref="Z226:Z228"/>
    <mergeCell ref="AA226:AA228"/>
    <mergeCell ref="AB226:AB228"/>
    <mergeCell ref="AC226:AC228"/>
    <mergeCell ref="AH226:AM226"/>
    <mergeCell ref="AN226:AS226"/>
    <mergeCell ref="AH228:AI228"/>
    <mergeCell ref="AJ228:AK228"/>
    <mergeCell ref="AL228:AM228"/>
    <mergeCell ref="AN228:AO228"/>
    <mergeCell ref="AP228:AQ228"/>
    <mergeCell ref="AR228:AS228"/>
    <mergeCell ref="AV228:AW228"/>
    <mergeCell ref="AX228:AY228"/>
    <mergeCell ref="AZ228:BA228"/>
    <mergeCell ref="BD228:BE228"/>
    <mergeCell ref="BF228:BG228"/>
    <mergeCell ref="BH228:BI228"/>
    <mergeCell ref="T229:T231"/>
    <mergeCell ref="U229:V229"/>
    <mergeCell ref="Z229:Z231"/>
    <mergeCell ref="AA229:AA231"/>
    <mergeCell ref="AB229:AB231"/>
    <mergeCell ref="AC229:AC231"/>
    <mergeCell ref="U230:V230"/>
    <mergeCell ref="U231:V231"/>
    <mergeCell ref="T232:T234"/>
    <mergeCell ref="U232:V232"/>
    <mergeCell ref="Z232:Z234"/>
    <mergeCell ref="AA232:AA234"/>
    <mergeCell ref="AB232:AB234"/>
    <mergeCell ref="AC232:AC234"/>
    <mergeCell ref="U233:V233"/>
    <mergeCell ref="U234:V234"/>
    <mergeCell ref="Q236:S236"/>
    <mergeCell ref="U236:V236"/>
    <mergeCell ref="Q237:R239"/>
    <mergeCell ref="S237:S239"/>
    <mergeCell ref="T237:T239"/>
    <mergeCell ref="U237:V237"/>
    <mergeCell ref="U238:V238"/>
    <mergeCell ref="U239:V239"/>
    <mergeCell ref="Z237:Z239"/>
    <mergeCell ref="AA237:AA239"/>
    <mergeCell ref="AB237:AB239"/>
    <mergeCell ref="AC237:AC239"/>
    <mergeCell ref="AH237:AM237"/>
    <mergeCell ref="AN237:AS237"/>
    <mergeCell ref="AH239:AI239"/>
    <mergeCell ref="AJ239:AK239"/>
    <mergeCell ref="AL239:AM239"/>
    <mergeCell ref="AN239:AO239"/>
    <mergeCell ref="AP239:AQ239"/>
    <mergeCell ref="AR239:AS239"/>
    <mergeCell ref="AV239:AW239"/>
    <mergeCell ref="AX239:AY239"/>
    <mergeCell ref="AZ239:BA239"/>
    <mergeCell ref="BD239:BE239"/>
    <mergeCell ref="BF239:BG239"/>
    <mergeCell ref="BH239:BI239"/>
    <mergeCell ref="T240:T242"/>
    <mergeCell ref="U240:V240"/>
    <mergeCell ref="Z240:Z242"/>
    <mergeCell ref="AA240:AA242"/>
    <mergeCell ref="AB240:AB242"/>
    <mergeCell ref="AC240:AC242"/>
    <mergeCell ref="U241:V241"/>
    <mergeCell ref="U242:V242"/>
    <mergeCell ref="T243:T245"/>
    <mergeCell ref="U243:V243"/>
    <mergeCell ref="Z243:Z245"/>
    <mergeCell ref="AA243:AA245"/>
    <mergeCell ref="AB243:AB245"/>
    <mergeCell ref="AC243:AC245"/>
    <mergeCell ref="U244:V244"/>
    <mergeCell ref="U245:V245"/>
    <mergeCell ref="S251:T251"/>
    <mergeCell ref="W251:Y251"/>
    <mergeCell ref="S252:T252"/>
    <mergeCell ref="W252:Y252"/>
    <mergeCell ref="Z253:AB253"/>
    <mergeCell ref="Z254:AB254"/>
    <mergeCell ref="S255:T255"/>
    <mergeCell ref="W255:Y255"/>
    <mergeCell ref="S256:T256"/>
    <mergeCell ref="W256:Y256"/>
    <mergeCell ref="AC257:AE257"/>
    <mergeCell ref="AC258:AE258"/>
    <mergeCell ref="S259:T259"/>
    <mergeCell ref="W259:Y259"/>
    <mergeCell ref="S260:T260"/>
    <mergeCell ref="W260:Y260"/>
    <mergeCell ref="Z261:AB261"/>
    <mergeCell ref="Z262:AB262"/>
    <mergeCell ref="S263:T263"/>
    <mergeCell ref="W263:Y263"/>
    <mergeCell ref="AC263:AE263"/>
    <mergeCell ref="S264:T264"/>
    <mergeCell ref="W264:Y264"/>
    <mergeCell ref="AC265:AE265"/>
    <mergeCell ref="AC266:AE266"/>
    <mergeCell ref="S267:T267"/>
    <mergeCell ref="W267:Y267"/>
    <mergeCell ref="S268:T268"/>
    <mergeCell ref="W268:Y268"/>
    <mergeCell ref="Z269:AB269"/>
    <mergeCell ref="Z270:AB270"/>
    <mergeCell ref="S271:T271"/>
    <mergeCell ref="W271:Y271"/>
    <mergeCell ref="S272:T272"/>
    <mergeCell ref="W272:Y272"/>
    <mergeCell ref="AC273:AE273"/>
    <mergeCell ref="AC274:AE274"/>
    <mergeCell ref="S275:T275"/>
    <mergeCell ref="W275:Y275"/>
    <mergeCell ref="S276:T276"/>
    <mergeCell ref="W276:Y276"/>
    <mergeCell ref="Z277:AB277"/>
    <mergeCell ref="Z278:AB278"/>
    <mergeCell ref="AC278:AE278"/>
    <mergeCell ref="S279:T279"/>
    <mergeCell ref="W279:Y279"/>
    <mergeCell ref="S280:T280"/>
    <mergeCell ref="W280:Y28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U119"/>
  <sheetViews>
    <sheetView view="pageBreakPreview" zoomScale="60" zoomScaleNormal="75" zoomScalePageLayoutView="0" workbookViewId="0" topLeftCell="K1">
      <selection activeCell="S86" sqref="S86"/>
    </sheetView>
  </sheetViews>
  <sheetFormatPr defaultColWidth="9.28125" defaultRowHeight="15"/>
  <cols>
    <col min="1" max="1" width="9.28125" style="1" hidden="1" customWidth="1"/>
    <col min="2" max="7" width="9.28125" style="2" hidden="1" customWidth="1"/>
    <col min="8" max="9" width="18.7109375" style="2" hidden="1" customWidth="1"/>
    <col min="10" max="10" width="19.7109375" style="2" hidden="1" customWidth="1"/>
    <col min="11" max="11" width="3.7109375" style="118" customWidth="1"/>
    <col min="12" max="12" width="21.140625" style="118" hidden="1" customWidth="1"/>
    <col min="13" max="13" width="3.7109375" style="151" customWidth="1"/>
    <col min="14" max="14" width="7.28125" style="1" customWidth="1"/>
    <col min="15" max="15" width="50.7109375" style="1" customWidth="1"/>
    <col min="16" max="16" width="3.7109375" style="1" customWidth="1"/>
    <col min="17" max="20" width="25.7109375" style="1" customWidth="1"/>
    <col min="21" max="21" width="25.7109375" style="125" hidden="1" customWidth="1"/>
    <col min="22" max="16384" width="9.28125" style="2" customWidth="1"/>
  </cols>
  <sheetData>
    <row r="1" spans="13:21" ht="15.75">
      <c r="M1" s="234" t="s">
        <v>94</v>
      </c>
      <c r="N1" s="234"/>
      <c r="O1" s="234"/>
      <c r="P1" s="234"/>
      <c r="Q1" s="234"/>
      <c r="R1" s="234"/>
      <c r="S1" s="234"/>
      <c r="T1" s="234"/>
      <c r="U1" s="234"/>
    </row>
    <row r="2" spans="13:21" ht="15.75">
      <c r="M2" s="234" t="str">
        <f>IF(ISBLANK('[1]dane'!$D$3),"",'[1]dane'!$D$3)</f>
        <v>Nowa Dęba  1-06-2013 r.</v>
      </c>
      <c r="N2" s="234"/>
      <c r="O2" s="234"/>
      <c r="P2" s="234"/>
      <c r="Q2" s="234"/>
      <c r="R2" s="234"/>
      <c r="S2" s="234"/>
      <c r="T2" s="234"/>
      <c r="U2" s="234"/>
    </row>
    <row r="3" spans="12:16" ht="11.25" customHeight="1">
      <c r="L3" s="150" t="s">
        <v>95</v>
      </c>
      <c r="N3" s="8"/>
      <c r="O3" s="8"/>
      <c r="P3" s="53"/>
    </row>
    <row r="4" spans="12:21" ht="11.25" customHeight="1">
      <c r="L4" s="152" t="s">
        <v>96</v>
      </c>
      <c r="M4" s="214" t="str">
        <f>"Gra "&amp;L4</f>
        <v>Gra Debel dziewcząt</v>
      </c>
      <c r="N4" s="214"/>
      <c r="O4" s="214"/>
      <c r="P4" s="214"/>
      <c r="Q4" s="214"/>
      <c r="R4" s="214"/>
      <c r="S4" s="214"/>
      <c r="T4" s="214"/>
      <c r="U4" s="214"/>
    </row>
    <row r="5" ht="11.25" customHeight="1"/>
    <row r="6" ht="15">
      <c r="L6" s="153"/>
    </row>
    <row r="7" spans="12:20" ht="15">
      <c r="L7" s="154">
        <v>16</v>
      </c>
      <c r="O7" s="125"/>
      <c r="P7" s="125"/>
      <c r="Q7" s="125"/>
      <c r="R7" s="125"/>
      <c r="S7" s="125"/>
      <c r="T7" s="125"/>
    </row>
    <row r="8" spans="12:20" ht="15">
      <c r="L8" s="123" t="s">
        <v>96</v>
      </c>
      <c r="M8" s="8"/>
      <c r="Q8" s="125"/>
      <c r="R8" s="125"/>
      <c r="S8" s="125"/>
      <c r="T8" s="125"/>
    </row>
    <row r="9" spans="11:20" ht="15">
      <c r="K9" s="118">
        <f>IF(L7&gt;8,1,"")</f>
        <v>1</v>
      </c>
      <c r="L9" s="128" t="s">
        <v>48</v>
      </c>
      <c r="M9" s="151">
        <f>IF(K9="","",1)</f>
        <v>1</v>
      </c>
      <c r="N9" s="155" t="str">
        <f>UPPER(IF(M9="","",IF(ISTEXT(L9),L9,IF(AND(L6&gt;0,M9&gt;0),VLOOKUP(L6&amp;M9&amp;J10,'[1]grup-puch'!I:J,2,FALSE),""))))</f>
        <v>G3411</v>
      </c>
      <c r="O9" s="156" t="str">
        <f>IF(N9&lt;&gt;"",CONCATENATE(VLOOKUP(N9,'[1]zawodnicy'!$A:$E,2,FALSE)," ",VLOOKUP(N9,'[1]zawodnicy'!$A:$E,3,FALSE)," - ",VLOOKUP(N9,'[1]zawodnicy'!$A:$E,4,FALSE)),"")</f>
        <v>Magdalena GOLENIA - UKS Sokół Ropczyce</v>
      </c>
      <c r="P9" s="157"/>
      <c r="Q9" s="144" t="str">
        <f>IF(F10="","",VLOOKUP(F10,'[1]zawodnicy'!$A:$D,3,FALSE))</f>
        <v>GOLENIA</v>
      </c>
      <c r="R9" s="122"/>
      <c r="S9" s="122"/>
      <c r="T9" s="122"/>
    </row>
    <row r="10" spans="1:20" ht="15">
      <c r="A10" s="126">
        <f>P10</f>
        <v>1</v>
      </c>
      <c r="B10" s="2" t="str">
        <f>IF(N9="","",N9)</f>
        <v>G3411</v>
      </c>
      <c r="C10" s="2" t="str">
        <f>IF(N10="","",N10)</f>
        <v>M4717</v>
      </c>
      <c r="D10" s="2" t="str">
        <f>IF(N11="","",N11)</f>
        <v>C5328</v>
      </c>
      <c r="E10" s="2" t="str">
        <f>IF(N12="","",N12)</f>
        <v>K5631</v>
      </c>
      <c r="F10" s="2" t="str">
        <f>IF(A10=0,IF(AND(LEN(B10)&gt;0,LEN(D10)=0),VLOOKUP(B10,'[1]zawodnicy'!$A:$E,1,FALSE),IF(AND(LEN(D10)&gt;0,LEN(B10)=0),VLOOKUP(D10,'[1]zawodnicy'!$A:$E,1,FALSE),"")),IF((VLOOKUP(A10,'[1]plan gier'!$X:$AF,7,FALSE))="","",VLOOKUP(VLOOKUP(A10,'[1]plan gier'!$X:$AF,7,FALSE),'[1]zawodnicy'!$A:$E,1,FALSE)))</f>
        <v>G3411</v>
      </c>
      <c r="G10" s="2" t="str">
        <f>IF(A10=0,IF(AND(LEN(C10)&gt;1,LEN(E10)=0),VLOOKUP(C10,'[1]zawodnicy'!$A:$E,1,FALSE),IF(AND(LEN(E10)&gt;1,LEN(C10)=0),VLOOKUP(E10,'[1]zawodnicy'!$A:$E,1,FALSE),"")),IF((VLOOKUP(A10,'[1]plan gier'!$X:$AF,8,FALSE))="","",VLOOKUP(VLOOKUP(A10,'[1]plan gier'!$X:$AF,8,FALSE),'[1]zawodnicy'!$A:$E,1,FALSE)))</f>
        <v>M4717</v>
      </c>
      <c r="H10" s="2" t="str">
        <f>IF(A10=0,"",IF((VLOOKUP(A10,'[1]plan gier'!$X:$AF,7,FALSE))="","",VLOOKUP(A10,'[1]plan gier'!$X:$AF,9,FALSE)))</f>
        <v>21:9,21:7</v>
      </c>
      <c r="I10" s="2" t="str">
        <f>IF(A10=0,"",IF(VLOOKUP(A10,'[1]plan gier'!A:S,19,FALSE)="","",VLOOKUP(A10,'[1]plan gier'!A:S,19,FALSE)))</f>
        <v>godz.10:00</v>
      </c>
      <c r="J10" s="2" t="str">
        <f>L8</f>
        <v>Debel dziewcząt</v>
      </c>
      <c r="L10" s="128" t="s">
        <v>97</v>
      </c>
      <c r="N10" s="158" t="str">
        <f>UPPER(IF(M9="","",IF(ISTEXT(L10),L10,IF(AND(L6&gt;0,M9&gt;0),VLOOKUP(L6&amp;M9&amp;J10,'[1]grup-puch'!I:K,3,FALSE),""))))</f>
        <v>M4717</v>
      </c>
      <c r="O10" s="159" t="str">
        <f>IF(N10&lt;&gt;"",CONCATENATE(VLOOKUP(N10,'[1]zawodnicy'!$A:$E,2,FALSE)," ",VLOOKUP(N10,'[1]zawodnicy'!$A:$E,3,FALSE)," - ",VLOOKUP(N10,'[1]zawodnicy'!$A:$E,4,FALSE)),"")</f>
        <v>Beata MYCEK - MKS Stal Nowa Dęba</v>
      </c>
      <c r="P10" s="160">
        <v>1</v>
      </c>
      <c r="Q10" s="133" t="str">
        <f>IF(G10="","",VLOOKUP(G10,'[1]zawodnicy'!$A:$D,3,FALSE))</f>
        <v>MYCEK</v>
      </c>
      <c r="R10" s="122"/>
      <c r="S10" s="122"/>
      <c r="T10" s="122"/>
    </row>
    <row r="11" spans="11:20" ht="15">
      <c r="K11" s="118">
        <f>IF(L7&gt;15,3,"")</f>
        <v>3</v>
      </c>
      <c r="L11" s="128" t="s">
        <v>35</v>
      </c>
      <c r="M11" s="151">
        <f>IF(K11="","",2)</f>
        <v>2</v>
      </c>
      <c r="N11" s="155" t="str">
        <f>UPPER(IF(M11="","",IF(ISTEXT(L11),L11,IF(AND(L6&gt;0,M11&gt;0),VLOOKUP(L6&amp;M11&amp;J10,'[1]grup-puch'!I:J,2,FALSE),""))))</f>
        <v>C5328</v>
      </c>
      <c r="O11" s="156" t="str">
        <f>IF(N11&lt;&gt;"",CONCATENATE(VLOOKUP(N11,'[1]zawodnicy'!$A:$E,2,FALSE)," ",VLOOKUP(N11,'[1]zawodnicy'!$A:$E,3,FALSE)," - ",VLOOKUP(N11,'[1]zawodnicy'!$A:$E,4,FALSE)),"")</f>
        <v>Ewelina CZERWIŃSKA - UKS Jagiellonka Medyka</v>
      </c>
      <c r="P11" s="161"/>
      <c r="Q11" s="162" t="str">
        <f>IF(H10="",I10,H10)</f>
        <v>21:9,21:7</v>
      </c>
      <c r="R11" s="144" t="str">
        <f>IF(F12="","",VLOOKUP(F12,'[1]zawodnicy'!$A:$D,3,FALSE))</f>
        <v>GOLENIA</v>
      </c>
      <c r="S11" s="122"/>
      <c r="T11" s="122"/>
    </row>
    <row r="12" spans="1:20" ht="15.75" thickBot="1">
      <c r="A12" s="137">
        <f>Q12</f>
        <v>25</v>
      </c>
      <c r="B12" s="2" t="str">
        <f>F10</f>
        <v>G3411</v>
      </c>
      <c r="C12" s="2" t="str">
        <f>G10</f>
        <v>M4717</v>
      </c>
      <c r="D12" s="2" t="str">
        <f>F14</f>
        <v>B5256</v>
      </c>
      <c r="E12" s="2" t="str">
        <f>G14</f>
        <v>D5257</v>
      </c>
      <c r="F12" s="2" t="str">
        <f>IF(A12=0,IF(AND(LEN(B12)&gt;0,LEN(D12)=0),B12,IF(AND(LEN(D12)&gt;0,LEN(B12)=0),D12,"")),IF((VLOOKUP(A12,'[1]plan gier'!$X:$AF,7,FALSE))="","",VLOOKUP(VLOOKUP(A12,'[1]plan gier'!$X:$AF,7,FALSE),'[1]zawodnicy'!$A:$E,1,FALSE)))</f>
        <v>G3411</v>
      </c>
      <c r="G12" s="2" t="str">
        <f>IF(A12=0,IF(AND(LEN(C12)&gt;0,LEN(E12)=0),C12,IF(AND(LEN(E12)&gt;0,LEN(C12)=0),E12,"")),IF((VLOOKUP(A12,'[1]plan gier'!$X:$AF,8,FALSE))="","",VLOOKUP(VLOOKUP(A12,'[1]plan gier'!$X:$AF,8,FALSE),'[1]zawodnicy'!$A:$E,1,FALSE)))</f>
        <v>M4717</v>
      </c>
      <c r="H12" s="2" t="str">
        <f>IF(A12=0,"",IF((VLOOKUP(A12,'[1]plan gier'!$X:$AF,7,FALSE))="","",VLOOKUP(A12,'[1]plan gier'!$X:$AF,9,FALSE)))</f>
        <v>21:11,21:6</v>
      </c>
      <c r="I12" s="2" t="str">
        <f>IF(A12=0,"",IF(VLOOKUP(A12,'[1]plan gier'!A:S,19,FALSE)="","",VLOOKUP(A12,'[1]plan gier'!A:S,19,FALSE)))</f>
        <v>godz.12:00</v>
      </c>
      <c r="J12" s="2" t="str">
        <f>L8</f>
        <v>Debel dziewcząt</v>
      </c>
      <c r="L12" s="163" t="s">
        <v>51</v>
      </c>
      <c r="N12" s="164" t="str">
        <f>UPPER(IF(M11="","",IF(ISTEXT(L12),L12,IF(AND(L6&gt;0,M11&gt;0),VLOOKUP(L6&amp;M11&amp;J10,'[1]grup-puch'!I:K,3,FALSE),""))))</f>
        <v>K5631</v>
      </c>
      <c r="O12" s="165" t="str">
        <f>IF(N12&lt;&gt;"",CONCATENATE(VLOOKUP(N12,'[1]zawodnicy'!$A:$E,2,FALSE)," ",VLOOKUP(N12,'[1]zawodnicy'!$A:$E,3,FALSE)," - ",VLOOKUP(N12,'[1]zawodnicy'!$A:$E,4,FALSE)),"")</f>
        <v>Sara KACZMARZYK - UKS Jagiellonka Medyka</v>
      </c>
      <c r="P12" s="166"/>
      <c r="Q12" s="141">
        <v>25</v>
      </c>
      <c r="R12" s="133" t="str">
        <f>IF(G12="","",VLOOKUP(G12,'[1]zawodnicy'!$A:$D,3,FALSE))</f>
        <v>MYCEK</v>
      </c>
      <c r="S12" s="122"/>
      <c r="T12" s="122"/>
    </row>
    <row r="13" spans="11:20" ht="15.75" thickTop="1">
      <c r="K13" s="118">
        <f>IF(L7&gt;8,5,"")</f>
        <v>5</v>
      </c>
      <c r="L13" s="167" t="s">
        <v>24</v>
      </c>
      <c r="M13" s="151">
        <f>IF(K13="","",MAX(M9:M12)+1)</f>
        <v>3</v>
      </c>
      <c r="N13" s="168" t="str">
        <f>UPPER(IF(M13="","",IF(ISTEXT(L13),L13,IF(AND(L6&gt;0,M13&gt;0),VLOOKUP(L6&amp;M13&amp;J14,'[1]grup-puch'!I:J,2,FALSE),""))))</f>
        <v>B5256</v>
      </c>
      <c r="O13" s="139" t="str">
        <f>IF(N13&lt;&gt;"",CONCATENATE(VLOOKUP(N13,'[1]zawodnicy'!$A:$E,2,FALSE)," ",VLOOKUP(N13,'[1]zawodnicy'!$A:$E,3,FALSE)," - ",VLOOKUP(N13,'[1]zawodnicy'!$A:$E,4,FALSE)),"")</f>
        <v>Amelia BUKOWIŃSKA - UMKS Dubiecko</v>
      </c>
      <c r="P13" s="161"/>
      <c r="Q13" s="169" t="str">
        <f>IF(F14="","",VLOOKUP(F14,'[1]zawodnicy'!$A:$D,3,FALSE))</f>
        <v>BUKOWIŃSKA</v>
      </c>
      <c r="R13" s="142" t="str">
        <f>IF(H12="",I12,H12)</f>
        <v>21:11,21:6</v>
      </c>
      <c r="S13" s="122"/>
      <c r="T13" s="122"/>
    </row>
    <row r="14" spans="1:20" ht="15">
      <c r="A14" s="126">
        <f>P14</f>
        <v>2</v>
      </c>
      <c r="B14" s="2" t="str">
        <f>IF(N13="","",N13)</f>
        <v>B5256</v>
      </c>
      <c r="C14" s="2" t="str">
        <f>IF(N14="","",N14)</f>
        <v>D5257</v>
      </c>
      <c r="D14" s="2" t="str">
        <f>IF(N15="","",N15)</f>
        <v>H5558</v>
      </c>
      <c r="E14" s="2" t="str">
        <f>IF(N16="","",N16)</f>
        <v>R5568</v>
      </c>
      <c r="F14" s="2" t="str">
        <f>IF(A14=0,IF(AND(LEN(B14)&gt;0,LEN(D14)=0),VLOOKUP(B14,'[1]zawodnicy'!$A:$E,1,FALSE),IF(AND(LEN(D14)&gt;0,LEN(B14)=0),VLOOKUP(D14,'[1]zawodnicy'!$A:$E,1,FALSE),"")),IF((VLOOKUP(A14,'[1]plan gier'!$X:$AF,7,FALSE))="","",VLOOKUP(VLOOKUP(A14,'[1]plan gier'!$X:$AF,7,FALSE),'[1]zawodnicy'!$A:$E,1,FALSE)))</f>
        <v>B5256</v>
      </c>
      <c r="G14" s="2" t="str">
        <f>IF(A14=0,IF(AND(LEN(C14)&gt;1,LEN(E14)=0),VLOOKUP(C14,'[1]zawodnicy'!$A:$E,1,FALSE),IF(AND(LEN(E14)&gt;1,LEN(C14)=0),VLOOKUP(E14,'[1]zawodnicy'!$A:$E,1,FALSE),"")),IF((VLOOKUP(A14,'[1]plan gier'!$X:$AF,8,FALSE))="","",VLOOKUP(VLOOKUP(A14,'[1]plan gier'!$X:$AF,8,FALSE),'[1]zawodnicy'!$A:$E,1,FALSE)))</f>
        <v>D5257</v>
      </c>
      <c r="H14" s="2" t="str">
        <f>IF(A14=0,"",IF((VLOOKUP(A14,'[1]plan gier'!$X:$AF,7,FALSE))="","",VLOOKUP(A14,'[1]plan gier'!$X:$AF,9,FALSE)))</f>
        <v>21:5,21:10</v>
      </c>
      <c r="I14" s="2" t="str">
        <f>IF(A14=0,"",IF(VLOOKUP(A14,'[1]plan gier'!A:S,19,FALSE)="","",VLOOKUP(A14,'[1]plan gier'!A:S,19,FALSE)))</f>
        <v>godz.10:00</v>
      </c>
      <c r="J14" s="2" t="str">
        <f>L8</f>
        <v>Debel dziewcząt</v>
      </c>
      <c r="L14" s="128" t="s">
        <v>98</v>
      </c>
      <c r="N14" s="158" t="str">
        <f>UPPER(IF(M13="","",IF(ISTEXT(L14),L14,IF(AND(L6&gt;0,M13&gt;0),VLOOKUP(L6&amp;M13&amp;J14,'[1]grup-puch'!I:K,3,FALSE),""))))</f>
        <v>D5257</v>
      </c>
      <c r="O14" s="159" t="str">
        <f>IF(N14&lt;&gt;"",CONCATENATE(VLOOKUP(N14,'[1]zawodnicy'!$A:$E,2,FALSE)," ",VLOOKUP(N14,'[1]zawodnicy'!$A:$E,3,FALSE)," - ",VLOOKUP(N14,'[1]zawodnicy'!$A:$E,4,FALSE)),"")</f>
        <v>Izabela DUDZIAK - UMKS Dubiecko</v>
      </c>
      <c r="P14" s="160">
        <v>2</v>
      </c>
      <c r="Q14" s="170" t="str">
        <f>IF(G14="","",VLOOKUP(G14,'[1]zawodnicy'!$A:$D,3,FALSE))</f>
        <v>DUDZIAK</v>
      </c>
      <c r="R14" s="142"/>
      <c r="S14" s="122"/>
      <c r="T14" s="122"/>
    </row>
    <row r="15" spans="11:20" ht="15">
      <c r="K15" s="118">
        <f>IF(L7&gt;11,7,"")</f>
        <v>7</v>
      </c>
      <c r="L15" s="128" t="s">
        <v>50</v>
      </c>
      <c r="M15" s="151">
        <f>IF(K15="","",MAX(M9:M14)+1)</f>
        <v>4</v>
      </c>
      <c r="N15" s="155" t="str">
        <f>UPPER(IF(M15="","",IF(ISTEXT(L15),L15,IF(AND(L6&gt;0,M15&gt;0),VLOOKUP(L6&amp;M15&amp;J14,'[1]grup-puch'!I:J,2,FALSE),""))))</f>
        <v>H5558</v>
      </c>
      <c r="O15" s="156" t="str">
        <f>IF(N15&lt;&gt;"",CONCATENATE(VLOOKUP(N15,'[1]zawodnicy'!$A:$E,2,FALSE)," ",VLOOKUP(N15,'[1]zawodnicy'!$A:$E,3,FALSE)," - ",VLOOKUP(N15,'[1]zawodnicy'!$A:$E,4,FALSE)),"")</f>
        <v>Natalia HAŁATA - UKSB Volant Mielec</v>
      </c>
      <c r="P15" s="161"/>
      <c r="Q15" s="136" t="str">
        <f>IF(H14="",I14,H14)</f>
        <v>21:5,21:10</v>
      </c>
      <c r="R15" s="142"/>
      <c r="S15" s="144" t="str">
        <f>IF(F16="","",VLOOKUP(F16,'[1]zawodnicy'!$A:$D,3,FALSE))</f>
        <v>GOLENIA</v>
      </c>
      <c r="T15" s="122"/>
    </row>
    <row r="16" spans="1:20" ht="15.75" thickBot="1">
      <c r="A16" s="171">
        <f>R16</f>
        <v>113</v>
      </c>
      <c r="B16" s="2" t="str">
        <f>F12</f>
        <v>G3411</v>
      </c>
      <c r="C16" s="2" t="str">
        <f>G12</f>
        <v>M4717</v>
      </c>
      <c r="D16" s="2" t="str">
        <f>F20</f>
        <v>Ś5230</v>
      </c>
      <c r="E16" s="2" t="str">
        <f>G20</f>
        <v>W4322</v>
      </c>
      <c r="F16" s="2" t="str">
        <f>IF(A16=0,IF(AND(LEN(B16)&gt;0,LEN(D16)=0),B16,IF(AND(LEN(D16)&gt;0,LEN(B16)=0),D16,"")),IF((VLOOKUP(A16,'[1]plan gier'!$X:$AF,7,FALSE))="","",VLOOKUP(VLOOKUP(A16,'[1]plan gier'!$X:$AF,7,FALSE),'[1]zawodnicy'!$A:$E,1,FALSE)))</f>
        <v>G3411</v>
      </c>
      <c r="G16" s="2" t="str">
        <f>IF(A16=0,IF(AND(LEN(C16)&gt;0,LEN(E16)=0),C16,IF(AND(LEN(E16)&gt;0,LEN(C16)=0),E16,"")),IF((VLOOKUP(A16,'[1]plan gier'!$X:$AF,8,FALSE))="","",VLOOKUP(VLOOKUP(A16,'[1]plan gier'!$X:$AF,8,FALSE),'[1]zawodnicy'!$A:$E,1,FALSE)))</f>
        <v>M4717</v>
      </c>
      <c r="H16" s="2" t="str">
        <f>IF(A16=0,"",IF((VLOOKUP(A16,'[1]plan gier'!$X:$AF,7,FALSE))="","",VLOOKUP(A16,'[1]plan gier'!$X:$AF,9,FALSE)))</f>
        <v>21:10,21:9</v>
      </c>
      <c r="I16" s="2" t="str">
        <f>IF(A16=0,"",IF(VLOOKUP(A16,'[1]plan gier'!A:S,19,FALSE)="","",VLOOKUP(A16,'[1]plan gier'!A:S,19,FALSE)))</f>
        <v>godz.19:20</v>
      </c>
      <c r="J16" s="2" t="str">
        <f>L8</f>
        <v>Debel dziewcząt</v>
      </c>
      <c r="L16" s="163" t="s">
        <v>32</v>
      </c>
      <c r="N16" s="164" t="str">
        <f>UPPER(IF(M15="","",IF(ISTEXT(L16),L16,IF(AND(L6&gt;0,M15&gt;0),VLOOKUP(L6&amp;M15&amp;J14,'[1]grup-puch'!I:K,3,FALSE),""))))</f>
        <v>R5568</v>
      </c>
      <c r="O16" s="165" t="str">
        <f>IF(N16&lt;&gt;"",CONCATENATE(VLOOKUP(N16,'[1]zawodnicy'!$A:$E,2,FALSE)," ",VLOOKUP(N16,'[1]zawodnicy'!$A:$E,3,FALSE)," - ",VLOOKUP(N16,'[1]zawodnicy'!$A:$E,4,FALSE)),"")</f>
        <v>Oliwia RYBIŃSKA - UKSB Volant Mielec</v>
      </c>
      <c r="P16" s="166"/>
      <c r="Q16" s="144"/>
      <c r="R16" s="141">
        <v>113</v>
      </c>
      <c r="S16" s="133" t="str">
        <f>IF(G16="","",VLOOKUP(G16,'[1]zawodnicy'!$A:$D,3,FALSE))</f>
        <v>MYCEK</v>
      </c>
      <c r="T16" s="122"/>
    </row>
    <row r="17" spans="11:20" ht="15.75" thickTop="1">
      <c r="K17" s="118">
        <f>IF(L7&gt;8,9,"")</f>
        <v>9</v>
      </c>
      <c r="L17" s="167" t="s">
        <v>28</v>
      </c>
      <c r="M17" s="151">
        <f>IF(K17="","",MAX(M9:M16)+1)</f>
        <v>5</v>
      </c>
      <c r="N17" s="168" t="str">
        <f>UPPER(IF(M17="","",IF(ISTEXT(L17),L17,IF(AND(L6&gt;0,M17&gt;0),VLOOKUP(L6&amp;M17&amp;J18,'[1]grup-puch'!I:J,2,FALSE),""))))</f>
        <v>D5642</v>
      </c>
      <c r="O17" s="139" t="str">
        <f>IF(N17&lt;&gt;"",CONCATENATE(VLOOKUP(N17,'[1]zawodnicy'!$A:$E,2,FALSE)," ",VLOOKUP(N17,'[1]zawodnicy'!$A:$E,3,FALSE)," - ",VLOOKUP(N17,'[1]zawodnicy'!$A:$E,4,FALSE)),"")</f>
        <v>Maria DZIEDZIC - UKS Sokół Ropczyce</v>
      </c>
      <c r="P17" s="161"/>
      <c r="Q17" s="144" t="str">
        <f>IF(F18="","",VLOOKUP(F18,'[1]zawodnicy'!$A:$D,3,FALSE))</f>
        <v>ŚWIĄTEK</v>
      </c>
      <c r="R17" s="142"/>
      <c r="S17" s="169" t="str">
        <f>IF(H16="",I16,H16)</f>
        <v>21:10,21:9</v>
      </c>
      <c r="T17" s="122"/>
    </row>
    <row r="18" spans="1:20" ht="15">
      <c r="A18" s="126">
        <f>P18</f>
        <v>3</v>
      </c>
      <c r="B18" s="2" t="str">
        <f>IF(N17="","",N17)</f>
        <v>D5642</v>
      </c>
      <c r="C18" s="2" t="str">
        <f>IF(N18="","",N18)</f>
        <v>M5644</v>
      </c>
      <c r="D18" s="2" t="str">
        <f>IF(N19="","",N19)</f>
        <v>Ś5230</v>
      </c>
      <c r="E18" s="2" t="str">
        <f>IF(N20="","",N20)</f>
        <v>W4322</v>
      </c>
      <c r="F18" s="2" t="str">
        <f>IF(A18=0,IF(AND(LEN(B18)&gt;0,LEN(D18)=0),VLOOKUP(B18,'[1]zawodnicy'!$A:$E,1,FALSE),IF(AND(LEN(D18)&gt;0,LEN(B18)=0),VLOOKUP(D18,'[1]zawodnicy'!$A:$E,1,FALSE),"")),IF((VLOOKUP(A18,'[1]plan gier'!$X:$AF,7,FALSE))="","",VLOOKUP(VLOOKUP(A18,'[1]plan gier'!$X:$AF,7,FALSE),'[1]zawodnicy'!$A:$E,1,FALSE)))</f>
        <v>Ś5230</v>
      </c>
      <c r="G18" s="2" t="str">
        <f>IF(A18=0,IF(AND(LEN(C18)&gt;1,LEN(E18)=0),VLOOKUP(C18,'[1]zawodnicy'!$A:$E,1,FALSE),IF(AND(LEN(E18)&gt;1,LEN(C18)=0),VLOOKUP(E18,'[1]zawodnicy'!$A:$E,1,FALSE),"")),IF((VLOOKUP(A18,'[1]plan gier'!$X:$AF,8,FALSE))="","",VLOOKUP(VLOOKUP(A18,'[1]plan gier'!$X:$AF,8,FALSE),'[1]zawodnicy'!$A:$E,1,FALSE)))</f>
        <v>W4322</v>
      </c>
      <c r="H18" s="2" t="str">
        <f>IF(A18=0,"",IF((VLOOKUP(A18,'[1]plan gier'!$X:$AF,7,FALSE))="","",VLOOKUP(A18,'[1]plan gier'!$X:$AF,9,FALSE)))</f>
        <v>21:18,21:19</v>
      </c>
      <c r="I18" s="2" t="str">
        <f>IF(A18=0,"",IF(VLOOKUP(A18,'[1]plan gier'!A:S,19,FALSE)="","",VLOOKUP(A18,'[1]plan gier'!A:S,19,FALSE)))</f>
        <v>godz.10:00</v>
      </c>
      <c r="J18" s="2" t="str">
        <f>L8</f>
        <v>Debel dziewcząt</v>
      </c>
      <c r="L18" s="128" t="s">
        <v>33</v>
      </c>
      <c r="N18" s="158" t="str">
        <f>UPPER(IF(M17="","",IF(ISTEXT(L18),L18,IF(AND(L6&gt;0,M17&gt;0),VLOOKUP(L6&amp;M17&amp;J18,'[1]grup-puch'!I:K,3,FALSE),""))))</f>
        <v>M5644</v>
      </c>
      <c r="O18" s="159" t="str">
        <f>IF(N18&lt;&gt;"",CONCATENATE(VLOOKUP(N18,'[1]zawodnicy'!$A:$E,2,FALSE)," ",VLOOKUP(N18,'[1]zawodnicy'!$A:$E,3,FALSE)," - ",VLOOKUP(N18,'[1]zawodnicy'!$A:$E,4,FALSE)),"")</f>
        <v>Patrycja MARCHUT - UKS Sokół Ropczyce</v>
      </c>
      <c r="P18" s="160">
        <v>3</v>
      </c>
      <c r="Q18" s="133" t="str">
        <f>IF(G18="","",VLOOKUP(G18,'[1]zawodnicy'!$A:$D,3,FALSE))</f>
        <v>WILCZYŃSKA</v>
      </c>
      <c r="R18" s="142"/>
      <c r="S18" s="142"/>
      <c r="T18" s="122"/>
    </row>
    <row r="19" spans="11:20" ht="15">
      <c r="K19" s="118">
        <f>IF(L7&gt;13,11,"")</f>
        <v>11</v>
      </c>
      <c r="L19" s="128" t="s">
        <v>26</v>
      </c>
      <c r="M19" s="151">
        <f>IF(K19="","",MAX(M9:M18)+1)</f>
        <v>6</v>
      </c>
      <c r="N19" s="155" t="str">
        <f>UPPER(IF(M19="","",IF(ISTEXT(L19),L19,IF(AND(L6&gt;0,M19&gt;0),VLOOKUP(L6&amp;M19&amp;J18,'[1]grup-puch'!I:J,2,FALSE),""))))</f>
        <v>Ś5230</v>
      </c>
      <c r="O19" s="156" t="str">
        <f>IF(N19&lt;&gt;"",CONCATENATE(VLOOKUP(N19,'[1]zawodnicy'!$A:$E,2,FALSE)," ",VLOOKUP(N19,'[1]zawodnicy'!$A:$E,3,FALSE)," - ",VLOOKUP(N19,'[1]zawodnicy'!$A:$E,4,FALSE)),"")</f>
        <v>Klaudia ŚWIĄTEK - UKS Orbitek Straszęcin</v>
      </c>
      <c r="P19" s="161"/>
      <c r="Q19" s="162" t="str">
        <f>IF(H18="",I18,H18)</f>
        <v>21:18,21:19</v>
      </c>
      <c r="R19" s="169" t="str">
        <f>IF(F20="","",VLOOKUP(F20,'[1]zawodnicy'!$A:$D,3,FALSE))</f>
        <v>ŚWIĄTEK</v>
      </c>
      <c r="S19" s="142"/>
      <c r="T19" s="122"/>
    </row>
    <row r="20" spans="1:20" ht="15.75" thickBot="1">
      <c r="A20" s="137">
        <f>Q20</f>
        <v>26</v>
      </c>
      <c r="B20" s="2" t="str">
        <f>F18</f>
        <v>Ś5230</v>
      </c>
      <c r="C20" s="2" t="str">
        <f>G18</f>
        <v>W4322</v>
      </c>
      <c r="D20" s="2" t="str">
        <f>F22</f>
        <v>K5780</v>
      </c>
      <c r="E20" s="2" t="str">
        <f>G22</f>
        <v>L5259</v>
      </c>
      <c r="F20" s="2" t="str">
        <f>IF(A20=0,IF(AND(LEN(B20)&gt;0,LEN(D20)=0),B20,IF(AND(LEN(D20)&gt;0,LEN(B20)=0),D20,"")),IF((VLOOKUP(A20,'[1]plan gier'!$X:$AF,7,FALSE))="","",VLOOKUP(VLOOKUP(A20,'[1]plan gier'!$X:$AF,7,FALSE),'[1]zawodnicy'!$A:$E,1,FALSE)))</f>
        <v>Ś5230</v>
      </c>
      <c r="G20" s="2" t="str">
        <f>IF(A20=0,IF(AND(LEN(C20)&gt;0,LEN(E20)=0),C20,IF(AND(LEN(E20)&gt;0,LEN(C20)=0),E20,"")),IF((VLOOKUP(A20,'[1]plan gier'!$X:$AF,8,FALSE))="","",VLOOKUP(VLOOKUP(A20,'[1]plan gier'!$X:$AF,8,FALSE),'[1]zawodnicy'!$A:$E,1,FALSE)))</f>
        <v>W4322</v>
      </c>
      <c r="H20" s="2" t="str">
        <f>IF(A20=0,"",IF((VLOOKUP(A20,'[1]plan gier'!$X:$AF,7,FALSE))="","",VLOOKUP(A20,'[1]plan gier'!$X:$AF,9,FALSE)))</f>
        <v>21:16,11:11</v>
      </c>
      <c r="I20" s="2" t="str">
        <f>IF(A20=0,"",IF(VLOOKUP(A20,'[1]plan gier'!A:S,19,FALSE)="","",VLOOKUP(A20,'[1]plan gier'!A:S,19,FALSE)))</f>
        <v>godz.12:00</v>
      </c>
      <c r="J20" s="2" t="str">
        <f>L8</f>
        <v>Debel dziewcząt</v>
      </c>
      <c r="L20" s="163" t="s">
        <v>30</v>
      </c>
      <c r="N20" s="164" t="str">
        <f>UPPER(IF(M19="","",IF(ISTEXT(L20),L20,IF(AND(L6&gt;0,M19&gt;0),VLOOKUP(L6&amp;M19&amp;J18,'[1]grup-puch'!I:K,3,FALSE),""))))</f>
        <v>W4322</v>
      </c>
      <c r="O20" s="165" t="str">
        <f>IF(N20&lt;&gt;"",CONCATENATE(VLOOKUP(N20,'[1]zawodnicy'!$A:$E,2,FALSE)," ",VLOOKUP(N20,'[1]zawodnicy'!$A:$E,3,FALSE)," - ",VLOOKUP(N20,'[1]zawodnicy'!$A:$E,4,FALSE)),"")</f>
        <v>Paulina WILCZYŃSKA - UKS Orbitek Straszęcin</v>
      </c>
      <c r="P20" s="166"/>
      <c r="Q20" s="141">
        <v>26</v>
      </c>
      <c r="R20" s="170" t="str">
        <f>IF(G20="","",VLOOKUP(G20,'[1]zawodnicy'!$A:$D,3,FALSE))</f>
        <v>WILCZYŃSKA</v>
      </c>
      <c r="S20" s="142"/>
      <c r="T20" s="122"/>
    </row>
    <row r="21" spans="11:20" ht="15.75" thickTop="1">
      <c r="K21" s="118">
        <f>IF(L7&gt;8,13,"")</f>
        <v>13</v>
      </c>
      <c r="L21" s="167" t="s">
        <v>99</v>
      </c>
      <c r="M21" s="151">
        <f>IF(K21="","",MAX(M9:M20)+1)</f>
        <v>7</v>
      </c>
      <c r="N21" s="168" t="str">
        <f>UPPER(IF(M21="","",IF(ISTEXT(L21),L21,IF(AND(L6&gt;0,M21&gt;0),VLOOKUP(L6&amp;M21&amp;J22,'[1]grup-puch'!I:J,2,FALSE),""))))</f>
        <v>M5701</v>
      </c>
      <c r="O21" s="139" t="str">
        <f>IF(N21&lt;&gt;"",CONCATENATE(VLOOKUP(N21,'[1]zawodnicy'!$A:$E,2,FALSE)," ",VLOOKUP(N21,'[1]zawodnicy'!$A:$E,3,FALSE)," - ",VLOOKUP(N21,'[1]zawodnicy'!$A:$E,4,FALSE)),"")</f>
        <v>Julia MARTYKA - UKSB Volant Mielec</v>
      </c>
      <c r="P21" s="161"/>
      <c r="Q21" s="169" t="str">
        <f>IF(F22="","",VLOOKUP(F22,'[1]zawodnicy'!$A:$D,3,FALSE))</f>
        <v>KOSTRZYCKA</v>
      </c>
      <c r="R21" s="144" t="str">
        <f>IF(H20="",I20,H20)</f>
        <v>21:16,11:11</v>
      </c>
      <c r="S21" s="142"/>
      <c r="T21" s="122"/>
    </row>
    <row r="22" spans="1:20" ht="15">
      <c r="A22" s="126">
        <f>P22</f>
        <v>4</v>
      </c>
      <c r="B22" s="2" t="str">
        <f>IF(N21="","",N21)</f>
        <v>M5701</v>
      </c>
      <c r="C22" s="2" t="str">
        <f>IF(N22="","",N22)</f>
        <v>S5702</v>
      </c>
      <c r="D22" s="2" t="str">
        <f>IF(N23="","",N23)</f>
        <v>K5780</v>
      </c>
      <c r="E22" s="2" t="str">
        <f>IF(N24="","",N24)</f>
        <v>L5259</v>
      </c>
      <c r="F22" s="2" t="str">
        <f>IF(A22=0,IF(AND(LEN(B22)&gt;0,LEN(D22)=0),VLOOKUP(B22,'[1]zawodnicy'!$A:$E,1,FALSE),IF(AND(LEN(D22)&gt;0,LEN(B22)=0),VLOOKUP(D22,'[1]zawodnicy'!$A:$E,1,FALSE),"")),IF((VLOOKUP(A22,'[1]plan gier'!$X:$AF,7,FALSE))="","",VLOOKUP(VLOOKUP(A22,'[1]plan gier'!$X:$AF,7,FALSE),'[1]zawodnicy'!$A:$E,1,FALSE)))</f>
        <v>K5780</v>
      </c>
      <c r="G22" s="2" t="str">
        <f>IF(A22=0,IF(AND(LEN(C22)&gt;1,LEN(E22)=0),VLOOKUP(C22,'[1]zawodnicy'!$A:$E,1,FALSE),IF(AND(LEN(E22)&gt;1,LEN(C22)=0),VLOOKUP(E22,'[1]zawodnicy'!$A:$E,1,FALSE),"")),IF((VLOOKUP(A22,'[1]plan gier'!$X:$AF,8,FALSE))="","",VLOOKUP(VLOOKUP(A22,'[1]plan gier'!$X:$AF,8,FALSE),'[1]zawodnicy'!$A:$E,1,FALSE)))</f>
        <v>L5259</v>
      </c>
      <c r="H22" s="2" t="str">
        <f>IF(A22=0,"",IF((VLOOKUP(A22,'[1]plan gier'!$X:$AF,7,FALSE))="","",VLOOKUP(A22,'[1]plan gier'!$X:$AF,9,FALSE)))</f>
        <v>14:21,21:13,21:11</v>
      </c>
      <c r="I22" s="2" t="str">
        <f>IF(A22=0,"",IF(VLOOKUP(A22,'[1]plan gier'!A:S,19,FALSE)="","",VLOOKUP(A22,'[1]plan gier'!A:S,19,FALSE)))</f>
        <v>godz.10:00</v>
      </c>
      <c r="J22" s="2" t="str">
        <f>L8</f>
        <v>Debel dziewcząt</v>
      </c>
      <c r="L22" s="128" t="s">
        <v>100</v>
      </c>
      <c r="N22" s="158" t="str">
        <f>UPPER(IF(M21="","",IF(ISTEXT(L22),L22,IF(AND(L6&gt;0,M21&gt;0),VLOOKUP(L6&amp;M21&amp;J22,'[1]grup-puch'!I:K,3,FALSE),""))))</f>
        <v>S5702</v>
      </c>
      <c r="O22" s="159" t="str">
        <f>IF(N22&lt;&gt;"",CONCATENATE(VLOOKUP(N22,'[1]zawodnicy'!$A:$E,2,FALSE)," ",VLOOKUP(N22,'[1]zawodnicy'!$A:$E,3,FALSE)," - ",VLOOKUP(N22,'[1]zawodnicy'!$A:$E,4,FALSE)),"")</f>
        <v>Paulina SKAZA - UKSB Volant Mielec</v>
      </c>
      <c r="P22" s="160">
        <v>4</v>
      </c>
      <c r="Q22" s="170" t="str">
        <f>IF(G22="","",VLOOKUP(G22,'[1]zawodnicy'!$A:$D,3,FALSE))</f>
        <v>LUBOCH</v>
      </c>
      <c r="R22" s="122"/>
      <c r="S22" s="142"/>
      <c r="T22" s="122"/>
    </row>
    <row r="23" spans="11:20" ht="15">
      <c r="K23" s="118">
        <f>IF(L7&gt;9,15,"")</f>
        <v>15</v>
      </c>
      <c r="L23" s="128" t="s">
        <v>49</v>
      </c>
      <c r="M23" s="151">
        <f>IF(K23="","",MAX(M9:M22)+1)</f>
        <v>8</v>
      </c>
      <c r="N23" s="155" t="str">
        <f>UPPER(IF(M23="","",IF(ISTEXT(L23),L23,IF(AND(L6&gt;0,M23&gt;0),VLOOKUP(L6&amp;M23&amp;J22,'[1]grup-puch'!I:J,2,FALSE),""))))</f>
        <v>K5780</v>
      </c>
      <c r="O23" s="156" t="str">
        <f>IF(N23&lt;&gt;"",CONCATENATE(VLOOKUP(N23,'[1]zawodnicy'!$A:$E,2,FALSE)," ",VLOOKUP(N23,'[1]zawodnicy'!$A:$E,3,FALSE)," - ",VLOOKUP(N23,'[1]zawodnicy'!$A:$E,4,FALSE)),"")</f>
        <v>Klaudia KOSTRZYCKA - MKS Stal Nowa Dęba</v>
      </c>
      <c r="P23" s="161"/>
      <c r="Q23" s="136" t="str">
        <f>IF(H22="",I22,H22)</f>
        <v>14:21,21:13,21:11</v>
      </c>
      <c r="R23" s="122"/>
      <c r="S23" s="142"/>
      <c r="T23" s="144" t="str">
        <f>IF(F24="","",VLOOKUP(F24,'[1]zawodnicy'!$A:$D,3,FALSE))</f>
        <v>GOLENIA</v>
      </c>
    </row>
    <row r="24" spans="1:20" ht="15.75" thickBot="1">
      <c r="A24" s="146">
        <f>S24</f>
        <v>122</v>
      </c>
      <c r="B24" s="2" t="str">
        <f>F16</f>
        <v>G3411</v>
      </c>
      <c r="C24" s="2" t="str">
        <f>G16</f>
        <v>M4717</v>
      </c>
      <c r="D24" s="2" t="str">
        <f>F32</f>
        <v>B4244</v>
      </c>
      <c r="E24" s="2" t="str">
        <f>G32</f>
        <v>D5258</v>
      </c>
      <c r="F24" s="2" t="str">
        <f>IF(A24=0,IF(AND(LEN(B24)&gt;0,LEN(D24)=0),B24,IF(AND(LEN(D24)&gt;0,LEN(B24)=0),D24,"")),IF((VLOOKUP(A24,'[1]plan gier'!$X:$AF,7,FALSE))="","",VLOOKUP(VLOOKUP(A24,'[1]plan gier'!$X:$AF,7,FALSE),'[1]zawodnicy'!$A:$E,1,FALSE)))</f>
        <v>G3411</v>
      </c>
      <c r="G24" s="2" t="str">
        <f>IF(A24=0,IF(AND(LEN(C24)&gt;0,LEN(E24)=0),C24,IF(AND(LEN(E24)&gt;0,LEN(C24)=0),E24,"")),IF((VLOOKUP(A24,'[1]plan gier'!$X:$AF,8,FALSE))="","",VLOOKUP(VLOOKUP(A24,'[1]plan gier'!$X:$AF,8,FALSE),'[1]zawodnicy'!$A:$E,1,FALSE)))</f>
        <v>M4717</v>
      </c>
      <c r="H24" s="2" t="str">
        <f>IF(A24=0,"",IF((VLOOKUP(A24,'[1]plan gier'!$X:$AF,7,FALSE))="","",VLOOKUP(A24,'[1]plan gier'!$X:$AF,9,FALSE)))</f>
        <v>21:14</v>
      </c>
      <c r="I24" s="2" t="str">
        <f>IF(A24=0,"",IF(VLOOKUP(A24,'[1]plan gier'!A:S,19,FALSE)="","",VLOOKUP(A24,'[1]plan gier'!A:S,19,FALSE)))</f>
        <v>godz.20:00</v>
      </c>
      <c r="J24" s="2" t="str">
        <f>L8</f>
        <v>Debel dziewcząt</v>
      </c>
      <c r="L24" s="163" t="s">
        <v>101</v>
      </c>
      <c r="N24" s="164" t="str">
        <f>UPPER(IF(M23="","",IF(ISTEXT(L24),L24,IF(AND(L6&gt;0,M23&gt;0),VLOOKUP(L6&amp;M23&amp;J22,'[1]grup-puch'!I:K,3,FALSE),""))))</f>
        <v>L5259</v>
      </c>
      <c r="O24" s="165" t="str">
        <f>IF(N24&lt;&gt;"",CONCATENATE(VLOOKUP(N24,'[1]zawodnicy'!$A:$E,2,FALSE)," ",VLOOKUP(N24,'[1]zawodnicy'!$A:$E,3,FALSE)," - ",VLOOKUP(N24,'[1]zawodnicy'!$A:$E,4,FALSE)),"")</f>
        <v>Dominika LUBOCH - MKS Stal Nowa Dęba</v>
      </c>
      <c r="P24" s="166"/>
      <c r="Q24" s="144"/>
      <c r="R24" s="122"/>
      <c r="S24" s="141">
        <v>122</v>
      </c>
      <c r="T24" s="133" t="str">
        <f>IF(G24="","",VLOOKUP(G24,'[1]zawodnicy'!$A:$D,3,FALSE))</f>
        <v>MYCEK</v>
      </c>
    </row>
    <row r="25" spans="11:20" ht="15.75" thickTop="1">
      <c r="K25" s="118">
        <f>IF(L7&gt;8,18,"")</f>
        <v>18</v>
      </c>
      <c r="L25" s="167" t="s">
        <v>102</v>
      </c>
      <c r="M25" s="151">
        <f>IF(K25="","",MAX(M9:M24)+1)</f>
        <v>9</v>
      </c>
      <c r="N25" s="168" t="str">
        <f>UPPER(IF(M25="","",IF(ISTEXT(L25),L25,IF(AND(L6&gt;0,M25&gt;0),VLOOKUP(L6&amp;M25&amp;J26,'[1]grup-puch'!I:J,2,FALSE),""))))</f>
        <v>J4728</v>
      </c>
      <c r="O25" s="139" t="str">
        <f>IF(N25&lt;&gt;"",CONCATENATE(VLOOKUP(N25,'[1]zawodnicy'!$A:$E,2,FALSE)," ",VLOOKUP(N25,'[1]zawodnicy'!$A:$E,3,FALSE)," - ",VLOOKUP(N25,'[1]zawodnicy'!$A:$E,4,FALSE)),"")</f>
        <v>Paulina JANUS - UKSB Volant Mielec</v>
      </c>
      <c r="P25" s="161"/>
      <c r="Q25" s="144" t="str">
        <f>IF(F26="","",VLOOKUP(F26,'[1]zawodnicy'!$A:$D,3,FALSE))</f>
        <v>JANUS</v>
      </c>
      <c r="R25" s="122"/>
      <c r="S25" s="142"/>
      <c r="T25" s="122" t="str">
        <f>IF(H24="",I24,H24)</f>
        <v>21:14</v>
      </c>
    </row>
    <row r="26" spans="1:20" ht="15">
      <c r="A26" s="126">
        <f>P26</f>
        <v>5</v>
      </c>
      <c r="B26" s="2" t="str">
        <f>IF(N25="","",N25)</f>
        <v>J4728</v>
      </c>
      <c r="C26" s="2" t="str">
        <f>IF(N26="","",N26)</f>
        <v>Ł5114</v>
      </c>
      <c r="D26" s="2" t="str">
        <f>IF(N27="","",N27)</f>
        <v>X0012</v>
      </c>
      <c r="E26" s="2" t="str">
        <f>IF(N28="","",N28)</f>
        <v>X0013</v>
      </c>
      <c r="F26" s="2" t="str">
        <f>IF(A26=0,IF(AND(LEN(B26)&gt;0,LEN(D26)=0),VLOOKUP(B26,'[1]zawodnicy'!$A:$E,1,FALSE),IF(AND(LEN(D26)&gt;0,LEN(B26)=0),VLOOKUP(D26,'[1]zawodnicy'!$A:$E,1,FALSE),"")),IF((VLOOKUP(A26,'[1]plan gier'!$X:$AF,7,FALSE))="","",VLOOKUP(VLOOKUP(A26,'[1]plan gier'!$X:$AF,7,FALSE),'[1]zawodnicy'!$A:$E,1,FALSE)))</f>
        <v>J4728</v>
      </c>
      <c r="G26" s="2" t="str">
        <f>IF(A26=0,IF(AND(LEN(C26)&gt;1,LEN(E26)=0),VLOOKUP(C26,'[1]zawodnicy'!$A:$E,1,FALSE),IF(AND(LEN(E26)&gt;1,LEN(C26)=0),VLOOKUP(E26,'[1]zawodnicy'!$A:$E,1,FALSE),"")),IF((VLOOKUP(A26,'[1]plan gier'!$X:$AF,8,FALSE))="","",VLOOKUP(VLOOKUP(A26,'[1]plan gier'!$X:$AF,8,FALSE),'[1]zawodnicy'!$A:$E,1,FALSE)))</f>
        <v>Ł5114</v>
      </c>
      <c r="H26" s="2" t="str">
        <f>IF(A26=0,"",IF((VLOOKUP(A26,'[1]plan gier'!$X:$AF,7,FALSE))="","",VLOOKUP(A26,'[1]plan gier'!$X:$AF,9,FALSE)))</f>
        <v>21:8,21:10</v>
      </c>
      <c r="I26" s="2" t="str">
        <f>IF(A26=0,"",IF(VLOOKUP(A26,'[1]plan gier'!A:S,19,FALSE)="","",VLOOKUP(A26,'[1]plan gier'!A:S,19,FALSE)))</f>
        <v>godz.10:20</v>
      </c>
      <c r="J26" s="2" t="str">
        <f>L8</f>
        <v>Debel dziewcząt</v>
      </c>
      <c r="L26" s="128" t="s">
        <v>103</v>
      </c>
      <c r="N26" s="158" t="str">
        <f>UPPER(IF(M25="","",IF(ISTEXT(L26),L26,IF(AND(L6&gt;0,M25&gt;0),VLOOKUP(L6&amp;M25&amp;J26,'[1]grup-puch'!I:K,3,FALSE),""))))</f>
        <v>Ł5114</v>
      </c>
      <c r="O26" s="159" t="str">
        <f>IF(N26&lt;&gt;"",CONCATENATE(VLOOKUP(N26,'[1]zawodnicy'!$A:$E,2,FALSE)," ",VLOOKUP(N26,'[1]zawodnicy'!$A:$E,3,FALSE)," - ",VLOOKUP(N26,'[1]zawodnicy'!$A:$E,4,FALSE)),"")</f>
        <v>Dominika ŁĘPA - UKSB Volant Mielec</v>
      </c>
      <c r="P26" s="160">
        <v>5</v>
      </c>
      <c r="Q26" s="133" t="str">
        <f>IF(G26="","",VLOOKUP(G26,'[1]zawodnicy'!$A:$D,3,FALSE))</f>
        <v>ŁĘPA</v>
      </c>
      <c r="R26" s="122"/>
      <c r="S26" s="142"/>
      <c r="T26" s="122"/>
    </row>
    <row r="27" spans="11:20" ht="15">
      <c r="K27" s="118">
        <f>IF(L7&gt;8,20,"")</f>
        <v>20</v>
      </c>
      <c r="L27" s="128" t="s">
        <v>25</v>
      </c>
      <c r="M27" s="151">
        <f>IF(K27="","",MAX(M9:M26)+1)</f>
        <v>10</v>
      </c>
      <c r="N27" s="155" t="str">
        <f>UPPER(IF(M27="","",IF(ISTEXT(L27),L27,IF(AND(L6&gt;0,M27&gt;0),VLOOKUP(L6&amp;M27&amp;J26,'[1]grup-puch'!I:J,2,FALSE),""))))</f>
        <v>X0012</v>
      </c>
      <c r="O27" s="156" t="str">
        <f>IF(N27&lt;&gt;"",CONCATENATE(VLOOKUP(N27,'[1]zawodnicy'!$A:$E,2,FALSE)," ",VLOOKUP(N27,'[1]zawodnicy'!$A:$E,3,FALSE)," - ",VLOOKUP(N27,'[1]zawodnicy'!$A:$E,4,FALSE)),"")</f>
        <v>Sabina PAWŁOWSKA - UKS Sokół Ropczyce</v>
      </c>
      <c r="P27" s="161"/>
      <c r="Q27" s="162" t="str">
        <f>IF(H26="",I26,H26)</f>
        <v>21:8,21:10</v>
      </c>
      <c r="R27" s="144" t="str">
        <f>IF(F28="","",VLOOKUP(F28,'[1]zawodnicy'!$A:$D,3,FALSE))</f>
        <v>MICHALCZUK</v>
      </c>
      <c r="S27" s="142"/>
      <c r="T27" s="122"/>
    </row>
    <row r="28" spans="1:20" ht="15.75" thickBot="1">
      <c r="A28" s="137">
        <f>Q28</f>
        <v>27</v>
      </c>
      <c r="B28" s="2" t="str">
        <f>F26</f>
        <v>J4728</v>
      </c>
      <c r="C28" s="2" t="str">
        <f>G26</f>
        <v>Ł5114</v>
      </c>
      <c r="D28" s="2" t="str">
        <f>F30</f>
        <v>M5292</v>
      </c>
      <c r="E28" s="2" t="str">
        <f>G30</f>
        <v>T5763</v>
      </c>
      <c r="F28" s="2" t="str">
        <f>IF(A28=0,IF(AND(LEN(B28)&gt;0,LEN(D28)=0),B28,IF(AND(LEN(D28)&gt;0,LEN(B28)=0),D28,"")),IF((VLOOKUP(A28,'[1]plan gier'!$X:$AF,7,FALSE))="","",VLOOKUP(VLOOKUP(A28,'[1]plan gier'!$X:$AF,7,FALSE),'[1]zawodnicy'!$A:$E,1,FALSE)))</f>
        <v>M5292</v>
      </c>
      <c r="G28" s="2" t="str">
        <f>IF(A28=0,IF(AND(LEN(C28)&gt;0,LEN(E28)=0),C28,IF(AND(LEN(E28)&gt;0,LEN(C28)=0),E28,"")),IF((VLOOKUP(A28,'[1]plan gier'!$X:$AF,8,FALSE))="","",VLOOKUP(VLOOKUP(A28,'[1]plan gier'!$X:$AF,8,FALSE),'[1]zawodnicy'!$A:$E,1,FALSE)))</f>
        <v>T5763</v>
      </c>
      <c r="H28" s="2" t="str">
        <f>IF(A28=0,"",IF((VLOOKUP(A28,'[1]plan gier'!$X:$AF,7,FALSE))="","",VLOOKUP(A28,'[1]plan gier'!$X:$AF,9,FALSE)))</f>
        <v>19:21,21:12,21:18</v>
      </c>
      <c r="I28" s="2" t="str">
        <f>IF(A28=0,"",IF(VLOOKUP(A28,'[1]plan gier'!A:S,19,FALSE)="","",VLOOKUP(A28,'[1]plan gier'!A:S,19,FALSE)))</f>
        <v>godz.12:00</v>
      </c>
      <c r="J28" s="2" t="str">
        <f>L8</f>
        <v>Debel dziewcząt</v>
      </c>
      <c r="L28" s="163" t="s">
        <v>47</v>
      </c>
      <c r="N28" s="164" t="str">
        <f>UPPER(IF(M27="","",IF(ISTEXT(L28),L28,IF(AND(L6&gt;0,M27&gt;0),VLOOKUP(L6&amp;M27&amp;J26,'[1]grup-puch'!I:K,3,FALSE),""))))</f>
        <v>X0013</v>
      </c>
      <c r="O28" s="165" t="str">
        <f>IF(N28&lt;&gt;"",CONCATENATE(VLOOKUP(N28,'[1]zawodnicy'!$A:$E,2,FALSE)," ",VLOOKUP(N28,'[1]zawodnicy'!$A:$E,3,FALSE)," - ",VLOOKUP(N28,'[1]zawodnicy'!$A:$E,4,FALSE)),"")</f>
        <v>Gabriela ZAWISZA - UKS Sokół Ropczyce</v>
      </c>
      <c r="P28" s="166"/>
      <c r="Q28" s="141">
        <v>27</v>
      </c>
      <c r="R28" s="133" t="str">
        <f>IF(G28="","",VLOOKUP(G28,'[1]zawodnicy'!$A:$D,3,FALSE))</f>
        <v>TOMCZYK</v>
      </c>
      <c r="S28" s="142"/>
      <c r="T28" s="122"/>
    </row>
    <row r="29" spans="11:20" ht="15.75" thickTop="1">
      <c r="K29" s="118">
        <f>IF(L7&gt;12,22,"")</f>
        <v>22</v>
      </c>
      <c r="L29" s="167" t="s">
        <v>16</v>
      </c>
      <c r="M29" s="151">
        <f>IF(K29="","",MAX(M9:M28)+1)</f>
        <v>11</v>
      </c>
      <c r="N29" s="168" t="str">
        <f>UPPER(IF(M29="","",IF(ISTEXT(L29),L29,IF(AND(L6&gt;0,M29&gt;0),VLOOKUP(L6&amp;M29&amp;J30,'[1]grup-puch'!I:J,2,FALSE),""))))</f>
        <v>X0002</v>
      </c>
      <c r="O29" s="139" t="str">
        <f>IF(N29&lt;&gt;"",CONCATENATE(VLOOKUP(N29,'[1]zawodnicy'!$A:$E,2,FALSE)," ",VLOOKUP(N29,'[1]zawodnicy'!$A:$E,3,FALSE)," - ",VLOOKUP(N29,'[1]zawodnicy'!$A:$E,4,FALSE)),"")</f>
        <v>Gabriela FRONT - UMKS Dubiecko</v>
      </c>
      <c r="P29" s="161"/>
      <c r="Q29" s="169" t="str">
        <f>IF(F30="","",VLOOKUP(F30,'[1]zawodnicy'!$A:$D,3,FALSE))</f>
        <v>MICHALCZUK</v>
      </c>
      <c r="R29" s="142" t="str">
        <f>IF(H28="",I28,H28)</f>
        <v>19:21,21:12,21:18</v>
      </c>
      <c r="S29" s="142"/>
      <c r="T29" s="122"/>
    </row>
    <row r="30" spans="1:20" ht="15">
      <c r="A30" s="126">
        <f>P30</f>
        <v>6</v>
      </c>
      <c r="B30" s="2" t="str">
        <f>IF(N29="","",N29)</f>
        <v>X0002</v>
      </c>
      <c r="C30" s="2" t="str">
        <f>IF(N30="","",N30)</f>
        <v>X0001</v>
      </c>
      <c r="D30" s="2" t="str">
        <f>IF(N31="","",N31)</f>
        <v>M5292</v>
      </c>
      <c r="E30" s="2" t="str">
        <f>IF(N32="","",N32)</f>
        <v>T5763</v>
      </c>
      <c r="F30" s="2" t="str">
        <f>IF(A30=0,IF(AND(LEN(B30)&gt;0,LEN(D30)=0),VLOOKUP(B30,'[1]zawodnicy'!$A:$E,1,FALSE),IF(AND(LEN(D30)&gt;0,LEN(B30)=0),VLOOKUP(D30,'[1]zawodnicy'!$A:$E,1,FALSE),"")),IF((VLOOKUP(A30,'[1]plan gier'!$X:$AF,7,FALSE))="","",VLOOKUP(VLOOKUP(A30,'[1]plan gier'!$X:$AF,7,FALSE),'[1]zawodnicy'!$A:$E,1,FALSE)))</f>
        <v>M5292</v>
      </c>
      <c r="G30" s="2" t="str">
        <f>IF(A30=0,IF(AND(LEN(C30)&gt;1,LEN(E30)=0),VLOOKUP(C30,'[1]zawodnicy'!$A:$E,1,FALSE),IF(AND(LEN(E30)&gt;1,LEN(C30)=0),VLOOKUP(E30,'[1]zawodnicy'!$A:$E,1,FALSE),"")),IF((VLOOKUP(A30,'[1]plan gier'!$X:$AF,8,FALSE))="","",VLOOKUP(VLOOKUP(A30,'[1]plan gier'!$X:$AF,8,FALSE),'[1]zawodnicy'!$A:$E,1,FALSE)))</f>
        <v>T5763</v>
      </c>
      <c r="H30" s="2" t="str">
        <f>IF(A30=0,"",IF((VLOOKUP(A30,'[1]plan gier'!$X:$AF,7,FALSE))="","",VLOOKUP(A30,'[1]plan gier'!$X:$AF,9,FALSE)))</f>
        <v>21:16,21:12</v>
      </c>
      <c r="I30" s="2" t="str">
        <f>IF(A30=0,"",IF(VLOOKUP(A30,'[1]plan gier'!A:S,19,FALSE)="","",VLOOKUP(A30,'[1]plan gier'!A:S,19,FALSE)))</f>
        <v>godz.10:20</v>
      </c>
      <c r="J30" s="2" t="str">
        <f>L8</f>
        <v>Debel dziewcząt</v>
      </c>
      <c r="L30" s="128" t="s">
        <v>37</v>
      </c>
      <c r="N30" s="158" t="str">
        <f>UPPER(IF(M29="","",IF(ISTEXT(L30),L30,IF(AND(L6&gt;0,M29&gt;0),VLOOKUP(L6&amp;M29&amp;J30,'[1]grup-puch'!I:K,3,FALSE),""))))</f>
        <v>X0001</v>
      </c>
      <c r="O30" s="159" t="str">
        <f>IF(N30&lt;&gt;"",CONCATENATE(VLOOKUP(N30,'[1]zawodnicy'!$A:$E,2,FALSE)," ",VLOOKUP(N30,'[1]zawodnicy'!$A:$E,3,FALSE)," - ",VLOOKUP(N30,'[1]zawodnicy'!$A:$E,4,FALSE)),"")</f>
        <v>Wiktoria PAKOSZ - UMKS Dubiecko</v>
      </c>
      <c r="P30" s="160">
        <v>6</v>
      </c>
      <c r="Q30" s="170" t="str">
        <f>IF(G30="","",VLOOKUP(G30,'[1]zawodnicy'!$A:$D,3,FALSE))</f>
        <v>TOMCZYK</v>
      </c>
      <c r="R30" s="142"/>
      <c r="S30" s="142"/>
      <c r="T30" s="122"/>
    </row>
    <row r="31" spans="11:20" ht="15">
      <c r="K31" s="118">
        <f>IF(L7&gt;8,24,"")</f>
        <v>24</v>
      </c>
      <c r="L31" s="128" t="s">
        <v>104</v>
      </c>
      <c r="M31" s="151">
        <f>IF(K31="","",MAX(M9:M30)+1)</f>
        <v>12</v>
      </c>
      <c r="N31" s="155" t="str">
        <f>UPPER(IF(M31="","",IF(ISTEXT(L31),L31,IF(AND(L6&gt;0,M31&gt;0),VLOOKUP(L6&amp;M31&amp;J30,'[1]grup-puch'!I:J,2,FALSE),""))))</f>
        <v>M5292</v>
      </c>
      <c r="O31" s="156" t="str">
        <f>IF(N31&lt;&gt;"",CONCATENATE(VLOOKUP(N31,'[1]zawodnicy'!$A:$E,2,FALSE)," ",VLOOKUP(N31,'[1]zawodnicy'!$A:$E,3,FALSE)," - ",VLOOKUP(N31,'[1]zawodnicy'!$A:$E,4,FALSE)),"")</f>
        <v>Aleksandra MICHALCZUK - MKS Stal Nowa Dęba</v>
      </c>
      <c r="P31" s="161"/>
      <c r="Q31" s="136" t="str">
        <f>IF(H30="",I30,H30)</f>
        <v>21:16,21:12</v>
      </c>
      <c r="R31" s="142"/>
      <c r="S31" s="169" t="str">
        <f>IF(F32="","",VLOOKUP(F32,'[1]zawodnicy'!$A:$D,3,FALSE))</f>
        <v>BUKOWIŃSKA</v>
      </c>
      <c r="T31" s="122"/>
    </row>
    <row r="32" spans="1:20" ht="15.75" thickBot="1">
      <c r="A32" s="171">
        <f>R32</f>
        <v>114</v>
      </c>
      <c r="B32" s="2" t="str">
        <f>F28</f>
        <v>M5292</v>
      </c>
      <c r="C32" s="2" t="str">
        <f>G28</f>
        <v>T5763</v>
      </c>
      <c r="D32" s="2" t="str">
        <f>F36</f>
        <v>B4244</v>
      </c>
      <c r="E32" s="2" t="str">
        <f>G36</f>
        <v>D5258</v>
      </c>
      <c r="F32" s="2" t="str">
        <f>IF(A32=0,IF(AND(LEN(B32)&gt;0,LEN(D32)=0),B32,IF(AND(LEN(D32)&gt;0,LEN(B32)=0),D32,"")),IF((VLOOKUP(A32,'[1]plan gier'!$X:$AF,7,FALSE))="","",VLOOKUP(VLOOKUP(A32,'[1]plan gier'!$X:$AF,7,FALSE),'[1]zawodnicy'!$A:$E,1,FALSE)))</f>
        <v>B4244</v>
      </c>
      <c r="G32" s="2" t="str">
        <f>IF(A32=0,IF(AND(LEN(C32)&gt;0,LEN(E32)=0),C32,IF(AND(LEN(E32)&gt;0,LEN(C32)=0),E32,"")),IF((VLOOKUP(A32,'[1]plan gier'!$X:$AF,8,FALSE))="","",VLOOKUP(VLOOKUP(A32,'[1]plan gier'!$X:$AF,8,FALSE),'[1]zawodnicy'!$A:$E,1,FALSE)))</f>
        <v>D5258</v>
      </c>
      <c r="H32" s="2" t="str">
        <f>IF(A32=0,"",IF((VLOOKUP(A32,'[1]plan gier'!$X:$AF,7,FALSE))="","",VLOOKUP(A32,'[1]plan gier'!$X:$AF,9,FALSE)))</f>
        <v>21:15,21:16</v>
      </c>
      <c r="I32" s="2" t="str">
        <f>IF(A32=0,"",IF(VLOOKUP(A32,'[1]plan gier'!A:S,19,FALSE)="","",VLOOKUP(A32,'[1]plan gier'!A:S,19,FALSE)))</f>
        <v>godz.19:20</v>
      </c>
      <c r="J32" s="2" t="str">
        <f>L8</f>
        <v>Debel dziewcząt</v>
      </c>
      <c r="L32" s="163" t="s">
        <v>29</v>
      </c>
      <c r="N32" s="164" t="str">
        <f>UPPER(IF(M31="","",IF(ISTEXT(L32),L32,IF(AND(L6&gt;0,M31&gt;0),VLOOKUP(L6&amp;M31&amp;J30,'[1]grup-puch'!I:K,3,FALSE),""))))</f>
        <v>T5763</v>
      </c>
      <c r="O32" s="165" t="str">
        <f>IF(N32&lt;&gt;"",CONCATENATE(VLOOKUP(N32,'[1]zawodnicy'!$A:$E,2,FALSE)," ",VLOOKUP(N32,'[1]zawodnicy'!$A:$E,3,FALSE)," - ",VLOOKUP(N32,'[1]zawodnicy'!$A:$E,4,FALSE)),"")</f>
        <v>Zofia TOMCZYK - MKS Stal Nowa Dęba</v>
      </c>
      <c r="P32" s="166"/>
      <c r="Q32" s="144"/>
      <c r="R32" s="141">
        <v>114</v>
      </c>
      <c r="S32" s="170" t="str">
        <f>IF(G32="","",VLOOKUP(G32,'[1]zawodnicy'!$A:$D,3,FALSE))</f>
        <v>DUDZIAK</v>
      </c>
      <c r="T32" s="122"/>
    </row>
    <row r="33" spans="11:20" ht="15.75" thickTop="1">
      <c r="K33" s="118">
        <f>IF(L7&gt;10,26,"")</f>
        <v>26</v>
      </c>
      <c r="L33" s="167" t="s">
        <v>36</v>
      </c>
      <c r="M33" s="151">
        <f>IF(K33="","",MAX(M9:M32)+1)</f>
        <v>13</v>
      </c>
      <c r="N33" s="168" t="str">
        <f>UPPER(IF(M33="","",IF(ISTEXT(L33),L33,IF(AND(L6&gt;0,M33&gt;0),VLOOKUP(L6&amp;M33&amp;J34,'[1]grup-puch'!I:J,2,FALSE),""))))</f>
        <v>J5645</v>
      </c>
      <c r="O33" s="139" t="str">
        <f>IF(N33&lt;&gt;"",CONCATENATE(VLOOKUP(N33,'[1]zawodnicy'!$A:$E,2,FALSE)," ",VLOOKUP(N33,'[1]zawodnicy'!$A:$E,3,FALSE)," - ",VLOOKUP(N33,'[1]zawodnicy'!$A:$E,4,FALSE)),"")</f>
        <v>Aleksandra JODŁOWSKA - UKS Sokół Ropczyce</v>
      </c>
      <c r="P33" s="161"/>
      <c r="Q33" s="144" t="str">
        <f>IF(F34="","",VLOOKUP(F34,'[1]zawodnicy'!$A:$D,3,FALSE))</f>
        <v>JODŁOWSKA</v>
      </c>
      <c r="R33" s="142"/>
      <c r="S33" s="144" t="str">
        <f>IF(H32="",I32,H32)</f>
        <v>21:15,21:16</v>
      </c>
      <c r="T33" s="122"/>
    </row>
    <row r="34" spans="1:20" ht="15">
      <c r="A34" s="126">
        <f>P34</f>
        <v>7</v>
      </c>
      <c r="B34" s="2" t="str">
        <f>IF(N33="","",N33)</f>
        <v>J5645</v>
      </c>
      <c r="C34" s="2" t="str">
        <f>IF(N34="","",N34)</f>
        <v>X0011</v>
      </c>
      <c r="D34" s="2" t="str">
        <f>IF(N35="","",N35)</f>
        <v>G5649</v>
      </c>
      <c r="E34" s="2" t="str">
        <f>IF(N36="","",N36)</f>
        <v>K5656</v>
      </c>
      <c r="F34" s="2" t="str">
        <f>IF(A34=0,IF(AND(LEN(B34)&gt;0,LEN(D34)=0),VLOOKUP(B34,'[1]zawodnicy'!$A:$E,1,FALSE),IF(AND(LEN(D34)&gt;0,LEN(B34)=0),VLOOKUP(D34,'[1]zawodnicy'!$A:$E,1,FALSE),"")),IF((VLOOKUP(A34,'[1]plan gier'!$X:$AF,7,FALSE))="","",VLOOKUP(VLOOKUP(A34,'[1]plan gier'!$X:$AF,7,FALSE),'[1]zawodnicy'!$A:$E,1,FALSE)))</f>
        <v>J5645</v>
      </c>
      <c r="G34" s="2" t="str">
        <f>IF(A34=0,IF(AND(LEN(C34)&gt;1,LEN(E34)=0),VLOOKUP(C34,'[1]zawodnicy'!$A:$E,1,FALSE),IF(AND(LEN(E34)&gt;1,LEN(C34)=0),VLOOKUP(E34,'[1]zawodnicy'!$A:$E,1,FALSE),"")),IF((VLOOKUP(A34,'[1]plan gier'!$X:$AF,8,FALSE))="","",VLOOKUP(VLOOKUP(A34,'[1]plan gier'!$X:$AF,8,FALSE),'[1]zawodnicy'!$A:$E,1,FALSE)))</f>
        <v>X0011</v>
      </c>
      <c r="H34" s="2" t="str">
        <f>IF(A34=0,"",IF((VLOOKUP(A34,'[1]plan gier'!$X:$AF,7,FALSE))="","",VLOOKUP(A34,'[1]plan gier'!$X:$AF,9,FALSE)))</f>
        <v>21:16,21:12</v>
      </c>
      <c r="I34" s="2" t="str">
        <f>IF(A34=0,"",IF(VLOOKUP(A34,'[1]plan gier'!A:S,19,FALSE)="","",VLOOKUP(A34,'[1]plan gier'!A:S,19,FALSE)))</f>
        <v>godz.10:20</v>
      </c>
      <c r="J34" s="2" t="str">
        <f>L8</f>
        <v>Debel dziewcząt</v>
      </c>
      <c r="L34" s="128" t="s">
        <v>43</v>
      </c>
      <c r="N34" s="158" t="str">
        <f>UPPER(IF(M33="","",IF(ISTEXT(L34),L34,IF(AND(L6&gt;0,M33&gt;0),VLOOKUP(L6&amp;M33&amp;J34,'[1]grup-puch'!I:K,3,FALSE),""))))</f>
        <v>X0011</v>
      </c>
      <c r="O34" s="159" t="str">
        <f>IF(N34&lt;&gt;"",CONCATENATE(VLOOKUP(N34,'[1]zawodnicy'!$A:$E,2,FALSE)," ",VLOOKUP(N34,'[1]zawodnicy'!$A:$E,3,FALSE)," - ",VLOOKUP(N34,'[1]zawodnicy'!$A:$E,4,FALSE)),"")</f>
        <v>Patrycja ZAPAŁ - UKS Sokół Ropczyce</v>
      </c>
      <c r="P34" s="160">
        <v>7</v>
      </c>
      <c r="Q34" s="133" t="str">
        <f>IF(G34="","",VLOOKUP(G34,'[1]zawodnicy'!$A:$D,3,FALSE))</f>
        <v>ZAPAŁ</v>
      </c>
      <c r="R34" s="142"/>
      <c r="S34" s="122"/>
      <c r="T34" s="122"/>
    </row>
    <row r="35" spans="11:20" ht="15">
      <c r="K35" s="118">
        <f>IF(L7&gt;8,28,"")</f>
        <v>28</v>
      </c>
      <c r="L35" s="128" t="s">
        <v>105</v>
      </c>
      <c r="M35" s="151">
        <f>IF(K35="","",MAX(M9:M34)+1)</f>
        <v>14</v>
      </c>
      <c r="N35" s="155" t="str">
        <f>UPPER(IF(M35="","",IF(ISTEXT(L35),L35,IF(AND(L6&gt;0,M35&gt;0),VLOOKUP(L6&amp;M35&amp;J34,'[1]grup-puch'!I:J,2,FALSE),""))))</f>
        <v>G5649</v>
      </c>
      <c r="O35" s="156" t="str">
        <f>IF(N35&lt;&gt;"",CONCATENATE(VLOOKUP(N35,'[1]zawodnicy'!$A:$E,2,FALSE)," ",VLOOKUP(N35,'[1]zawodnicy'!$A:$E,3,FALSE)," - ",VLOOKUP(N35,'[1]zawodnicy'!$A:$E,4,FALSE)),"")</f>
        <v>Wiktoria GRĄDZKA - UKSB Volant Mielec</v>
      </c>
      <c r="P35" s="161"/>
      <c r="Q35" s="162" t="str">
        <f>IF(H34="",I34,H34)</f>
        <v>21:16,21:12</v>
      </c>
      <c r="R35" s="169" t="str">
        <f>IF(F36="","",VLOOKUP(F36,'[1]zawodnicy'!$A:$D,3,FALSE))</f>
        <v>BUKOWIŃSKA</v>
      </c>
      <c r="S35" s="122"/>
      <c r="T35" s="122"/>
    </row>
    <row r="36" spans="1:20" ht="15.75" thickBot="1">
      <c r="A36" s="137">
        <f>Q36</f>
        <v>28</v>
      </c>
      <c r="B36" s="2" t="str">
        <f>F34</f>
        <v>J5645</v>
      </c>
      <c r="C36" s="2" t="str">
        <f>G34</f>
        <v>X0011</v>
      </c>
      <c r="D36" s="2" t="str">
        <f>F38</f>
        <v>B4244</v>
      </c>
      <c r="E36" s="2" t="str">
        <f>G38</f>
        <v>D5258</v>
      </c>
      <c r="F36" s="2" t="str">
        <f>IF(A36=0,IF(AND(LEN(B36)&gt;0,LEN(D36)=0),B36,IF(AND(LEN(D36)&gt;0,LEN(B36)=0),D36,"")),IF((VLOOKUP(A36,'[1]plan gier'!$X:$AF,7,FALSE))="","",VLOOKUP(VLOOKUP(A36,'[1]plan gier'!$X:$AF,7,FALSE),'[1]zawodnicy'!$A:$E,1,FALSE)))</f>
        <v>B4244</v>
      </c>
      <c r="G36" s="2" t="str">
        <f>IF(A36=0,IF(AND(LEN(C36)&gt;0,LEN(E36)=0),C36,IF(AND(LEN(E36)&gt;0,LEN(C36)=0),E36,"")),IF((VLOOKUP(A36,'[1]plan gier'!$X:$AF,8,FALSE))="","",VLOOKUP(VLOOKUP(A36,'[1]plan gier'!$X:$AF,8,FALSE),'[1]zawodnicy'!$A:$E,1,FALSE)))</f>
        <v>D5258</v>
      </c>
      <c r="H36" s="2" t="str">
        <f>IF(A36=0,"",IF((VLOOKUP(A36,'[1]plan gier'!$X:$AF,7,FALSE))="","",VLOOKUP(A36,'[1]plan gier'!$X:$AF,9,FALSE)))</f>
        <v>21:2,21:4</v>
      </c>
      <c r="I36" s="2" t="str">
        <f>IF(A36=0,"",IF(VLOOKUP(A36,'[1]plan gier'!A:S,19,FALSE)="","",VLOOKUP(A36,'[1]plan gier'!A:S,19,FALSE)))</f>
        <v>godz.12:00</v>
      </c>
      <c r="J36" s="2" t="str">
        <f>L8</f>
        <v>Debel dziewcząt</v>
      </c>
      <c r="L36" s="163" t="s">
        <v>106</v>
      </c>
      <c r="N36" s="164" t="str">
        <f>UPPER(IF(M35="","",IF(ISTEXT(L36),L36,IF(AND(L6&gt;0,M35&gt;0),VLOOKUP(L6&amp;M35&amp;J34,'[1]grup-puch'!I:K,3,FALSE),""))))</f>
        <v>K5656</v>
      </c>
      <c r="O36" s="165" t="str">
        <f>IF(N36&lt;&gt;"",CONCATENATE(VLOOKUP(N36,'[1]zawodnicy'!$A:$E,2,FALSE)," ",VLOOKUP(N36,'[1]zawodnicy'!$A:$E,3,FALSE)," - ",VLOOKUP(N36,'[1]zawodnicy'!$A:$E,4,FALSE)),"")</f>
        <v>Joanna KUKLIŃSKA - UKSB Volant Mielec</v>
      </c>
      <c r="P36" s="166"/>
      <c r="Q36" s="141">
        <v>28</v>
      </c>
      <c r="R36" s="170" t="str">
        <f>IF(G36="","",VLOOKUP(G36,'[1]zawodnicy'!$A:$D,3,FALSE))</f>
        <v>DUDZIAK</v>
      </c>
      <c r="S36" s="122"/>
      <c r="T36" s="122"/>
    </row>
    <row r="37" spans="11:20" ht="15.75" thickTop="1">
      <c r="K37" s="118">
        <f>IF(L7&gt;14,30,"")</f>
        <v>30</v>
      </c>
      <c r="L37" s="167" t="s">
        <v>44</v>
      </c>
      <c r="M37" s="151">
        <f>IF(K37="","",MAX(M9:M36)+1)</f>
        <v>15</v>
      </c>
      <c r="N37" s="168" t="str">
        <f>UPPER(IF(M37="","",IF(ISTEXT(L37),L37,IF(AND(L6&gt;0,M37&gt;0),VLOOKUP(L6&amp;M37&amp;J38,'[1]grup-puch'!I:J,2,FALSE),""))))</f>
        <v>X0009</v>
      </c>
      <c r="O37" s="139" t="str">
        <f>IF(N37&lt;&gt;"",CONCATENATE(VLOOKUP(N37,'[1]zawodnicy'!$A:$E,2,FALSE)," ",VLOOKUP(N37,'[1]zawodnicy'!$A:$E,3,FALSE)," - ",VLOOKUP(N37,'[1]zawodnicy'!$A:$E,4,FALSE)),"")</f>
        <v>Izabela LASOTA - UKS Refleks Żupawa</v>
      </c>
      <c r="P37" s="161"/>
      <c r="Q37" s="169" t="str">
        <f>IF(F38="","",VLOOKUP(F38,'[1]zawodnicy'!$A:$D,3,FALSE))</f>
        <v>BUKOWIŃSKA</v>
      </c>
      <c r="R37" s="144" t="str">
        <f>IF(H36="",I36,H36)</f>
        <v>21:2,21:4</v>
      </c>
      <c r="S37" s="122"/>
      <c r="T37" s="139"/>
    </row>
    <row r="38" spans="1:20" ht="15">
      <c r="A38" s="126">
        <f>P38</f>
        <v>8</v>
      </c>
      <c r="B38" s="2" t="str">
        <f>IF(N37="","",N37)</f>
        <v>X0009</v>
      </c>
      <c r="C38" s="2" t="str">
        <f>IF(N38="","",N38)</f>
        <v>X0010</v>
      </c>
      <c r="D38" s="2" t="str">
        <f>IF(N39="","",N39)</f>
        <v>B4244</v>
      </c>
      <c r="E38" s="2" t="str">
        <f>IF(N40="","",N40)</f>
        <v>D5258</v>
      </c>
      <c r="F38" s="2" t="str">
        <f>IF(A38=0,IF(AND(LEN(B38)&gt;0,LEN(D38)=0),VLOOKUP(B38,'[1]zawodnicy'!$A:$E,1,FALSE),IF(AND(LEN(D38)&gt;0,LEN(B38)=0),VLOOKUP(D38,'[1]zawodnicy'!$A:$E,1,FALSE),"")),IF((VLOOKUP(A38,'[1]plan gier'!$X:$AF,7,FALSE))="","",VLOOKUP(VLOOKUP(A38,'[1]plan gier'!$X:$AF,7,FALSE),'[1]zawodnicy'!$A:$E,1,FALSE)))</f>
        <v>B4244</v>
      </c>
      <c r="G38" s="2" t="str">
        <f>IF(A38=0,IF(AND(LEN(C38)&gt;1,LEN(E38)=0),VLOOKUP(C38,'[1]zawodnicy'!$A:$E,1,FALSE),IF(AND(LEN(E38)&gt;1,LEN(C38)=0),VLOOKUP(E38,'[1]zawodnicy'!$A:$E,1,FALSE),"")),IF((VLOOKUP(A38,'[1]plan gier'!$X:$AF,8,FALSE))="","",VLOOKUP(VLOOKUP(A38,'[1]plan gier'!$X:$AF,8,FALSE),'[1]zawodnicy'!$A:$E,1,FALSE)))</f>
        <v>D5258</v>
      </c>
      <c r="H38" s="2" t="str">
        <f>IF(A38=0,"",IF((VLOOKUP(A38,'[1]plan gier'!$X:$AF,7,FALSE))="","",VLOOKUP(A38,'[1]plan gier'!$X:$AF,9,FALSE)))</f>
        <v>21:4,21:5</v>
      </c>
      <c r="I38" s="2" t="str">
        <f>IF(A38=0,"",IF(VLOOKUP(A38,'[1]plan gier'!A:S,19,FALSE)="","",VLOOKUP(A38,'[1]plan gier'!A:S,19,FALSE)))</f>
        <v>godz.10:20</v>
      </c>
      <c r="J38" s="2" t="str">
        <f>L8</f>
        <v>Debel dziewcząt</v>
      </c>
      <c r="L38" s="128" t="s">
        <v>23</v>
      </c>
      <c r="N38" s="158" t="str">
        <f>UPPER(IF(M37="","",IF(ISTEXT(L38),L38,IF(AND(L6&gt;0,M37&gt;0),VLOOKUP(L6&amp;M37&amp;J38,'[1]grup-puch'!I:K,3,FALSE),""))))</f>
        <v>X0010</v>
      </c>
      <c r="O38" s="159" t="str">
        <f>IF(N38&lt;&gt;"",CONCATENATE(VLOOKUP(N38,'[1]zawodnicy'!$A:$E,2,FALSE)," ",VLOOKUP(N38,'[1]zawodnicy'!$A:$E,3,FALSE)," - ",VLOOKUP(N38,'[1]zawodnicy'!$A:$E,4,FALSE)),"")</f>
        <v>Karolina SZEWC - UKS Refleks Żupawa</v>
      </c>
      <c r="P38" s="160">
        <v>8</v>
      </c>
      <c r="Q38" s="170" t="str">
        <f>IF(G38="","",VLOOKUP(G38,'[1]zawodnicy'!$A:$D,3,FALSE))</f>
        <v>DUDZIAK</v>
      </c>
      <c r="R38" s="122"/>
      <c r="S38" s="122"/>
      <c r="T38" s="122"/>
    </row>
    <row r="39" spans="11:21" ht="15">
      <c r="K39" s="118">
        <f>IF(L7&gt;8,32,"")</f>
        <v>32</v>
      </c>
      <c r="L39" s="128" t="s">
        <v>42</v>
      </c>
      <c r="M39" s="151">
        <f>IF(K39="","",MAX(M9:M38)+1)</f>
        <v>16</v>
      </c>
      <c r="N39" s="155" t="str">
        <f>UPPER(IF(M39="","",IF(ISTEXT(L39),L39,IF(AND(L6&gt;0,M39&gt;0),VLOOKUP(L6&amp;M39&amp;J38,'[1]grup-puch'!I:J,2,FALSE),""))))</f>
        <v>B4244</v>
      </c>
      <c r="O39" s="156" t="str">
        <f>IF(N39&lt;&gt;"",CONCATENATE(VLOOKUP(N39,'[1]zawodnicy'!$A:$E,2,FALSE)," ",VLOOKUP(N39,'[1]zawodnicy'!$A:$E,3,FALSE)," - ",VLOOKUP(N39,'[1]zawodnicy'!$A:$E,4,FALSE)),"")</f>
        <v>Klaudia BUKOWIŃSKA - UMKS Dubiecko</v>
      </c>
      <c r="P39" s="161"/>
      <c r="Q39" s="136" t="str">
        <f>IF(H38="",I38,H38)</f>
        <v>21:4,21:5</v>
      </c>
      <c r="R39" s="122"/>
      <c r="S39" s="2"/>
      <c r="T39" s="122"/>
      <c r="U39" s="122"/>
    </row>
    <row r="40" spans="1:21" ht="15">
      <c r="A40" s="172"/>
      <c r="B40" s="9"/>
      <c r="C40" s="9"/>
      <c r="D40" s="9"/>
      <c r="E40" s="9"/>
      <c r="F40" s="9"/>
      <c r="G40" s="9"/>
      <c r="H40" s="9"/>
      <c r="I40" s="9"/>
      <c r="J40" s="9"/>
      <c r="L40" s="128" t="s">
        <v>27</v>
      </c>
      <c r="N40" s="158" t="str">
        <f>UPPER(IF(M39="","",IF(ISTEXT(L40),L40,IF(AND(L6&gt;0,M39&gt;0),VLOOKUP(L6&amp;M39&amp;J38,'[1]grup-puch'!I:K,3,FALSE),""))))</f>
        <v>D5258</v>
      </c>
      <c r="O40" s="159" t="str">
        <f>IF(N40&lt;&gt;"",CONCATENATE(VLOOKUP(N40,'[1]zawodnicy'!$A:$E,2,FALSE)," ",VLOOKUP(N40,'[1]zawodnicy'!$A:$E,3,FALSE)," - ",VLOOKUP(N40,'[1]zawodnicy'!$A:$E,4,FALSE)),"")</f>
        <v>Aleksandra DUDZIAK - UMKS Dubiecko</v>
      </c>
      <c r="P40" s="173"/>
      <c r="Q40" s="144"/>
      <c r="R40" s="122"/>
      <c r="S40" s="2"/>
      <c r="T40" s="147"/>
      <c r="U40" s="122"/>
    </row>
    <row r="41" ht="11.25" customHeight="1"/>
    <row r="42" spans="12:16" ht="11.25" customHeight="1">
      <c r="L42" s="150" t="s">
        <v>95</v>
      </c>
      <c r="N42" s="8"/>
      <c r="O42" s="8"/>
      <c r="P42" s="53"/>
    </row>
    <row r="43" spans="12:21" ht="11.25" customHeight="1">
      <c r="L43" s="152" t="s">
        <v>107</v>
      </c>
      <c r="M43" s="214" t="str">
        <f>"Gra "&amp;L43</f>
        <v>Gra Debel chłopców</v>
      </c>
      <c r="N43" s="214"/>
      <c r="O43" s="214"/>
      <c r="P43" s="214"/>
      <c r="Q43" s="214"/>
      <c r="R43" s="214"/>
      <c r="S43" s="214"/>
      <c r="T43" s="214"/>
      <c r="U43" s="214"/>
    </row>
    <row r="44" ht="11.25" customHeight="1"/>
    <row r="45" ht="15">
      <c r="L45" s="153"/>
    </row>
    <row r="46" spans="12:20" ht="15">
      <c r="L46" s="154">
        <v>12</v>
      </c>
      <c r="O46" s="125"/>
      <c r="P46" s="125"/>
      <c r="Q46" s="125"/>
      <c r="R46" s="125"/>
      <c r="S46" s="125"/>
      <c r="T46" s="125"/>
    </row>
    <row r="47" spans="12:20" ht="15">
      <c r="L47" s="123" t="s">
        <v>107</v>
      </c>
      <c r="M47" s="8"/>
      <c r="Q47" s="125"/>
      <c r="R47" s="125"/>
      <c r="S47" s="125"/>
      <c r="T47" s="125"/>
    </row>
    <row r="48" spans="11:20" ht="15">
      <c r="K48" s="118">
        <f>IF(L46&gt;8,1,"")</f>
        <v>1</v>
      </c>
      <c r="L48" s="128" t="s">
        <v>54</v>
      </c>
      <c r="M48" s="151">
        <f>IF(K48="","",1)</f>
        <v>1</v>
      </c>
      <c r="N48" s="155" t="str">
        <f>UPPER(IF(M48="","",IF(ISTEXT(L48),L48,IF(AND(L45&gt;0,M48&gt;0),VLOOKUP(L45&amp;M48&amp;J49,'[1]grup-puch'!I:J,2,FALSE),""))))</f>
        <v>K4613</v>
      </c>
      <c r="O48" s="156" t="str">
        <f>IF(N48&lt;&gt;"",CONCATENATE(VLOOKUP(N48,'[1]zawodnicy'!$A:$E,2,FALSE)," ",VLOOKUP(N48,'[1]zawodnicy'!$A:$E,3,FALSE)," - ",VLOOKUP(N48,'[1]zawodnicy'!$A:$E,4,FALSE)),"")</f>
        <v>Jakub KUFEL - UKS Orbitek Straszęcin</v>
      </c>
      <c r="P48" s="157"/>
      <c r="Q48" s="144" t="str">
        <f>IF(F49="","",VLOOKUP(F49,'[1]zawodnicy'!$A:$D,3,FALSE))</f>
        <v>KUFEL</v>
      </c>
      <c r="R48" s="122"/>
      <c r="S48" s="122"/>
      <c r="T48" s="122"/>
    </row>
    <row r="49" spans="1:20" ht="15">
      <c r="A49" s="126">
        <f>P49</f>
        <v>0</v>
      </c>
      <c r="B49" s="2" t="str">
        <f>IF(N48="","",N48)</f>
        <v>K4613</v>
      </c>
      <c r="C49" s="2" t="str">
        <f>IF(N49="","",N49)</f>
        <v>M4612</v>
      </c>
      <c r="D49" s="2">
        <f>IF(N50="","",N50)</f>
      </c>
      <c r="E49" s="2">
        <f>IF(N51="","",N51)</f>
      </c>
      <c r="F49" s="2" t="str">
        <f>IF(A49=0,IF(AND(LEN(B49)&gt;0,LEN(D49)=0),VLOOKUP(B49,'[1]zawodnicy'!$A:$E,1,FALSE),IF(AND(LEN(D49)&gt;0,LEN(B49)=0),VLOOKUP(D49,'[1]zawodnicy'!$A:$E,1,FALSE),"")),IF((VLOOKUP(A49,'[1]plan gier'!$X:$AF,7,FALSE))="","",VLOOKUP(VLOOKUP(A49,'[1]plan gier'!$X:$AF,7,FALSE),'[1]zawodnicy'!$A:$E,1,FALSE)))</f>
        <v>K4613</v>
      </c>
      <c r="G49" s="2" t="str">
        <f>IF(A49=0,IF(AND(LEN(C49)&gt;1,LEN(E49)=0),VLOOKUP(C49,'[1]zawodnicy'!$A:$E,1,FALSE),IF(AND(LEN(E49)&gt;1,LEN(C49)=0),VLOOKUP(E49,'[1]zawodnicy'!$A:$E,1,FALSE),"")),IF((VLOOKUP(A49,'[1]plan gier'!$X:$AF,8,FALSE))="","",VLOOKUP(VLOOKUP(A49,'[1]plan gier'!$X:$AF,8,FALSE),'[1]zawodnicy'!$A:$E,1,FALSE)))</f>
        <v>M4612</v>
      </c>
      <c r="H49" s="2">
        <f>IF(A49=0,"",IF((VLOOKUP(A49,'[1]plan gier'!$X:$AF,7,FALSE))="","",VLOOKUP(A49,'[1]plan gier'!$X:$AF,9,FALSE)))</f>
      </c>
      <c r="I49" s="2">
        <f>IF(A49=0,"",IF(VLOOKUP(A49,'[1]plan gier'!A:S,19,FALSE)="","",VLOOKUP(A49,'[1]plan gier'!A:S,19,FALSE)))</f>
      </c>
      <c r="J49" s="2" t="str">
        <f>L47</f>
        <v>Debel chłopców</v>
      </c>
      <c r="L49" s="128" t="s">
        <v>108</v>
      </c>
      <c r="N49" s="158" t="str">
        <f>UPPER(IF(M48="","",IF(ISTEXT(L49),L49,IF(AND(L45&gt;0,M48&gt;0),VLOOKUP(L45&amp;M48&amp;J49,'[1]grup-puch'!I:K,3,FALSE),""))))</f>
        <v>M4612</v>
      </c>
      <c r="O49" s="159" t="str">
        <f>IF(N49&lt;&gt;"",CONCATENATE(VLOOKUP(N49,'[1]zawodnicy'!$A:$E,2,FALSE)," ",VLOOKUP(N49,'[1]zawodnicy'!$A:$E,3,FALSE)," - ",VLOOKUP(N49,'[1]zawodnicy'!$A:$E,4,FALSE)),"")</f>
        <v>Patryk MICHAŁEK - UKS Orbitek Straszęcin</v>
      </c>
      <c r="P49" s="160"/>
      <c r="Q49" s="133" t="str">
        <f>IF(G49="","",VLOOKUP(G49,'[1]zawodnicy'!$A:$D,3,FALSE))</f>
        <v>MICHAŁEK</v>
      </c>
      <c r="R49" s="122"/>
      <c r="S49" s="122"/>
      <c r="T49" s="122"/>
    </row>
    <row r="50" spans="11:20" ht="15">
      <c r="K50" s="118">
        <f>IF(L46&gt;15,3,"")</f>
      </c>
      <c r="L50" s="128"/>
      <c r="M50" s="151">
        <f>IF(K50="","",2)</f>
      </c>
      <c r="N50" s="155">
        <f>UPPER(IF(M50="","",IF(ISTEXT(L50),L50,IF(AND(L45&gt;0,M50&gt;0),VLOOKUP(L45&amp;M50&amp;J49,'[1]grup-puch'!I:J,2,FALSE),""))))</f>
      </c>
      <c r="O50" s="156">
        <f>IF(N50&lt;&gt;"",CONCATENATE(VLOOKUP(N50,'[1]zawodnicy'!$A:$E,2,FALSE)," ",VLOOKUP(N50,'[1]zawodnicy'!$A:$E,3,FALSE)," - ",VLOOKUP(N50,'[1]zawodnicy'!$A:$E,4,FALSE)),"")</f>
      </c>
      <c r="P50" s="161"/>
      <c r="Q50" s="162">
        <f>IF(H49="",I49,H49)</f>
      </c>
      <c r="R50" s="144" t="str">
        <f>IF(F51="","",VLOOKUP(F51,'[1]zawodnicy'!$A:$D,3,FALSE))</f>
        <v>KUFEL</v>
      </c>
      <c r="S50" s="122"/>
      <c r="T50" s="122"/>
    </row>
    <row r="51" spans="1:20" ht="15.75" thickBot="1">
      <c r="A51" s="137">
        <f>Q51</f>
        <v>29</v>
      </c>
      <c r="B51" s="2" t="str">
        <f>F49</f>
        <v>K4613</v>
      </c>
      <c r="C51" s="2" t="str">
        <f>G49</f>
        <v>M4612</v>
      </c>
      <c r="D51" s="2" t="str">
        <f>F53</f>
        <v>P5709</v>
      </c>
      <c r="E51" s="2" t="str">
        <f>G53</f>
        <v>W5707</v>
      </c>
      <c r="F51" s="2" t="str">
        <f>IF(A51=0,IF(AND(LEN(B51)&gt;0,LEN(D51)=0),B51,IF(AND(LEN(D51)&gt;0,LEN(B51)=0),D51,"")),IF((VLOOKUP(A51,'[1]plan gier'!$X:$AF,7,FALSE))="","",VLOOKUP(VLOOKUP(A51,'[1]plan gier'!$X:$AF,7,FALSE),'[1]zawodnicy'!$A:$E,1,FALSE)))</f>
        <v>K4613</v>
      </c>
      <c r="G51" s="2" t="str">
        <f>IF(A51=0,IF(AND(LEN(C51)&gt;0,LEN(E51)=0),C51,IF(AND(LEN(E51)&gt;0,LEN(C51)=0),E51,"")),IF((VLOOKUP(A51,'[1]plan gier'!$X:$AF,8,FALSE))="","",VLOOKUP(VLOOKUP(A51,'[1]plan gier'!$X:$AF,8,FALSE),'[1]zawodnicy'!$A:$E,1,FALSE)))</f>
        <v>M4612</v>
      </c>
      <c r="H51" s="2" t="str">
        <f>IF(A51=0,"",IF((VLOOKUP(A51,'[1]plan gier'!$X:$AF,7,FALSE))="","",VLOOKUP(A51,'[1]plan gier'!$X:$AF,9,FALSE)))</f>
        <v>21:6,21:3</v>
      </c>
      <c r="I51" s="2" t="str">
        <f>IF(A51=0,"",IF(VLOOKUP(A51,'[1]plan gier'!A:S,19,FALSE)="","",VLOOKUP(A51,'[1]plan gier'!A:S,19,FALSE)))</f>
        <v>godz.12:20</v>
      </c>
      <c r="J51" s="2" t="str">
        <f>L47</f>
        <v>Debel chłopców</v>
      </c>
      <c r="L51" s="163"/>
      <c r="N51" s="164">
        <f>UPPER(IF(M50="","",IF(ISTEXT(L51),L51,IF(AND(L45&gt;0,M50&gt;0),VLOOKUP(L45&amp;M50&amp;J49,'[1]grup-puch'!I:K,3,FALSE),""))))</f>
      </c>
      <c r="O51" s="165">
        <f>IF(N51&lt;&gt;"",CONCATENATE(VLOOKUP(N51,'[1]zawodnicy'!$A:$E,2,FALSE)," ",VLOOKUP(N51,'[1]zawodnicy'!$A:$E,3,FALSE)," - ",VLOOKUP(N51,'[1]zawodnicy'!$A:$E,4,FALSE)),"")</f>
      </c>
      <c r="P51" s="166"/>
      <c r="Q51" s="141">
        <v>29</v>
      </c>
      <c r="R51" s="133" t="str">
        <f>IF(G51="","",VLOOKUP(G51,'[1]zawodnicy'!$A:$D,3,FALSE))</f>
        <v>MICHAŁEK</v>
      </c>
      <c r="S51" s="122"/>
      <c r="T51" s="122"/>
    </row>
    <row r="52" spans="11:20" ht="15.75" thickTop="1">
      <c r="K52" s="118">
        <f>IF(L46&gt;8,5,"")</f>
        <v>5</v>
      </c>
      <c r="L52" s="167" t="s">
        <v>109</v>
      </c>
      <c r="M52" s="151">
        <f>IF(K52="","",MAX(M48:M51)+1)</f>
        <v>2</v>
      </c>
      <c r="N52" s="168" t="str">
        <f>UPPER(IF(M52="","",IF(ISTEXT(L52),L52,IF(AND(L45&gt;0,M52&gt;0),VLOOKUP(L45&amp;M52&amp;J53,'[1]grup-puch'!I:J,2,FALSE),""))))</f>
        <v>G5557</v>
      </c>
      <c r="O52" s="139" t="str">
        <f>IF(N52&lt;&gt;"",CONCATENATE(VLOOKUP(N52,'[1]zawodnicy'!$A:$E,2,FALSE)," ",VLOOKUP(N52,'[1]zawodnicy'!$A:$E,3,FALSE)," - ",VLOOKUP(N52,'[1]zawodnicy'!$A:$E,4,FALSE)),"")</f>
        <v>Bartosz GROCHOCKI - UKSB Volant Mielec</v>
      </c>
      <c r="P52" s="161"/>
      <c r="Q52" s="169" t="str">
        <f>IF(F53="","",VLOOKUP(F53,'[1]zawodnicy'!$A:$D,3,FALSE))</f>
        <v>POLAŃSKI</v>
      </c>
      <c r="R52" s="142" t="str">
        <f>IF(H51="",I51,H51)</f>
        <v>21:6,21:3</v>
      </c>
      <c r="S52" s="122"/>
      <c r="T52" s="122"/>
    </row>
    <row r="53" spans="1:20" ht="15">
      <c r="A53" s="126">
        <f>P53</f>
        <v>9</v>
      </c>
      <c r="B53" s="2" t="str">
        <f>IF(N52="","",N52)</f>
        <v>G5557</v>
      </c>
      <c r="C53" s="2" t="str">
        <f>IF(N53="","",N53)</f>
        <v>J5632</v>
      </c>
      <c r="D53" s="2" t="str">
        <f>IF(N54="","",N54)</f>
        <v>P5709</v>
      </c>
      <c r="E53" s="2" t="str">
        <f>IF(N55="","",N55)</f>
        <v>W5707</v>
      </c>
      <c r="F53" s="2" t="str">
        <f>IF(A53=0,IF(AND(LEN(B53)&gt;0,LEN(D53)=0),VLOOKUP(B53,'[1]zawodnicy'!$A:$E,1,FALSE),IF(AND(LEN(D53)&gt;0,LEN(B53)=0),VLOOKUP(D53,'[1]zawodnicy'!$A:$E,1,FALSE),"")),IF((VLOOKUP(A53,'[1]plan gier'!$X:$AF,7,FALSE))="","",VLOOKUP(VLOOKUP(A53,'[1]plan gier'!$X:$AF,7,FALSE),'[1]zawodnicy'!$A:$E,1,FALSE)))</f>
        <v>P5709</v>
      </c>
      <c r="G53" s="2" t="str">
        <f>IF(A53=0,IF(AND(LEN(C53)&gt;1,LEN(E53)=0),VLOOKUP(C53,'[1]zawodnicy'!$A:$E,1,FALSE),IF(AND(LEN(E53)&gt;1,LEN(C53)=0),VLOOKUP(E53,'[1]zawodnicy'!$A:$E,1,FALSE),"")),IF((VLOOKUP(A53,'[1]plan gier'!$X:$AF,8,FALSE))="","",VLOOKUP(VLOOKUP(A53,'[1]plan gier'!$X:$AF,8,FALSE),'[1]zawodnicy'!$A:$E,1,FALSE)))</f>
        <v>W5707</v>
      </c>
      <c r="H53" s="2" t="str">
        <f>IF(A53=0,"",IF((VLOOKUP(A53,'[1]plan gier'!$X:$AF,7,FALSE))="","",VLOOKUP(A53,'[1]plan gier'!$X:$AF,9,FALSE)))</f>
        <v>21:0,21:0</v>
      </c>
      <c r="I53" s="2" t="str">
        <f>IF(A53=0,"",IF(VLOOKUP(A53,'[1]plan gier'!A:S,19,FALSE)="","",VLOOKUP(A53,'[1]plan gier'!A:S,19,FALSE)))</f>
        <v>godz.10:40</v>
      </c>
      <c r="J53" s="2" t="str">
        <f>L47</f>
        <v>Debel chłopców</v>
      </c>
      <c r="L53" s="128" t="s">
        <v>110</v>
      </c>
      <c r="N53" s="158" t="str">
        <f>UPPER(IF(M52="","",IF(ISTEXT(L53),L53,IF(AND(L45&gt;0,M52&gt;0),VLOOKUP(L45&amp;M52&amp;J53,'[1]grup-puch'!I:K,3,FALSE),""))))</f>
        <v>J5632</v>
      </c>
      <c r="O53" s="159" t="str">
        <f>IF(N53&lt;&gt;"",CONCATENATE(VLOOKUP(N53,'[1]zawodnicy'!$A:$E,2,FALSE)," ",VLOOKUP(N53,'[1]zawodnicy'!$A:$E,3,FALSE)," - ",VLOOKUP(N53,'[1]zawodnicy'!$A:$E,4,FALSE)),"")</f>
        <v>Oskar JEMIOŁO - UKSB Volant Mielec</v>
      </c>
      <c r="P53" s="160">
        <v>9</v>
      </c>
      <c r="Q53" s="170" t="str">
        <f>IF(G53="","",VLOOKUP(G53,'[1]zawodnicy'!$A:$D,3,FALSE))</f>
        <v>WARNECKI</v>
      </c>
      <c r="R53" s="142"/>
      <c r="S53" s="122"/>
      <c r="T53" s="122"/>
    </row>
    <row r="54" spans="11:20" ht="15">
      <c r="K54" s="118">
        <f>IF(L46&gt;11,7,"")</f>
        <v>7</v>
      </c>
      <c r="L54" s="128" t="s">
        <v>77</v>
      </c>
      <c r="M54" s="151">
        <f>IF(K54="","",MAX(M48:M53)+1)</f>
        <v>3</v>
      </c>
      <c r="N54" s="155" t="str">
        <f>UPPER(IF(M54="","",IF(ISTEXT(L54),L54,IF(AND(L45&gt;0,M54&gt;0),VLOOKUP(L45&amp;M54&amp;J53,'[1]grup-puch'!I:J,2,FALSE),""))))</f>
        <v>P5709</v>
      </c>
      <c r="O54" s="156" t="str">
        <f>IF(N54&lt;&gt;"",CONCATENATE(VLOOKUP(N54,'[1]zawodnicy'!$A:$E,2,FALSE)," ",VLOOKUP(N54,'[1]zawodnicy'!$A:$E,3,FALSE)," - ",VLOOKUP(N54,'[1]zawodnicy'!$A:$E,4,FALSE)),"")</f>
        <v>Mikołaj POLAŃSKI - ----</v>
      </c>
      <c r="P54" s="161"/>
      <c r="Q54" s="136" t="str">
        <f>IF(H53="",I53,H53)</f>
        <v>21:0,21:0</v>
      </c>
      <c r="R54" s="142"/>
      <c r="S54" s="144" t="str">
        <f>IF(F55="","",VLOOKUP(F55,'[1]zawodnicy'!$A:$D,3,FALSE))</f>
        <v>KUFEL</v>
      </c>
      <c r="T54" s="122"/>
    </row>
    <row r="55" spans="1:20" ht="15.75" thickBot="1">
      <c r="A55" s="171">
        <f>R55</f>
        <v>115</v>
      </c>
      <c r="B55" s="2" t="str">
        <f>F51</f>
        <v>K4613</v>
      </c>
      <c r="C55" s="2" t="str">
        <f>G51</f>
        <v>M4612</v>
      </c>
      <c r="D55" s="2" t="str">
        <f>F59</f>
        <v>M5326</v>
      </c>
      <c r="E55" s="2" t="str">
        <f>G59</f>
        <v>P4530</v>
      </c>
      <c r="F55" s="2" t="str">
        <f>IF(A55=0,IF(AND(LEN(B55)&gt;0,LEN(D55)=0),B55,IF(AND(LEN(D55)&gt;0,LEN(B55)=0),D55,"")),IF((VLOOKUP(A55,'[1]plan gier'!$X:$AF,7,FALSE))="","",VLOOKUP(VLOOKUP(A55,'[1]plan gier'!$X:$AF,7,FALSE),'[1]zawodnicy'!$A:$E,1,FALSE)))</f>
        <v>K4613</v>
      </c>
      <c r="G55" s="2" t="str">
        <f>IF(A55=0,IF(AND(LEN(C55)&gt;0,LEN(E55)=0),C55,IF(AND(LEN(E55)&gt;0,LEN(C55)=0),E55,"")),IF((VLOOKUP(A55,'[1]plan gier'!$X:$AF,8,FALSE))="","",VLOOKUP(VLOOKUP(A55,'[1]plan gier'!$X:$AF,8,FALSE),'[1]zawodnicy'!$A:$E,1,FALSE)))</f>
        <v>M4612</v>
      </c>
      <c r="H55" s="2" t="str">
        <f>IF(A55=0,"",IF((VLOOKUP(A55,'[1]plan gier'!$X:$AF,7,FALSE))="","",VLOOKUP(A55,'[1]plan gier'!$X:$AF,9,FALSE)))</f>
        <v>8:21,21:15,21:12</v>
      </c>
      <c r="I55" s="2" t="str">
        <f>IF(A55=0,"",IF(VLOOKUP(A55,'[1]plan gier'!A:S,19,FALSE)="","",VLOOKUP(A55,'[1]plan gier'!A:S,19,FALSE)))</f>
        <v>godz.19:20</v>
      </c>
      <c r="J55" s="2" t="str">
        <f>L47</f>
        <v>Debel chłopców</v>
      </c>
      <c r="L55" s="163" t="s">
        <v>71</v>
      </c>
      <c r="N55" s="164" t="str">
        <f>UPPER(IF(M54="","",IF(ISTEXT(L55),L55,IF(AND(L45&gt;0,M54&gt;0),VLOOKUP(L45&amp;M54&amp;J53,'[1]grup-puch'!I:K,3,FALSE),""))))</f>
        <v>W5707</v>
      </c>
      <c r="O55" s="165" t="str">
        <f>IF(N55&lt;&gt;"",CONCATENATE(VLOOKUP(N55,'[1]zawodnicy'!$A:$E,2,FALSE)," ",VLOOKUP(N55,'[1]zawodnicy'!$A:$E,3,FALSE)," - ",VLOOKUP(N55,'[1]zawodnicy'!$A:$E,4,FALSE)),"")</f>
        <v>Olaf WARNECKI - ----</v>
      </c>
      <c r="P55" s="166"/>
      <c r="Q55" s="144"/>
      <c r="R55" s="141">
        <v>115</v>
      </c>
      <c r="S55" s="133" t="str">
        <f>IF(G55="","",VLOOKUP(G55,'[1]zawodnicy'!$A:$D,3,FALSE))</f>
        <v>MICHAŁEK</v>
      </c>
      <c r="T55" s="122"/>
    </row>
    <row r="56" spans="11:20" ht="15.75" thickTop="1">
      <c r="K56" s="118">
        <f>IF(L46&gt;8,9,"")</f>
        <v>9</v>
      </c>
      <c r="L56" s="167" t="s">
        <v>73</v>
      </c>
      <c r="M56" s="151">
        <f>IF(K56="","",MAX(M48:M55)+1)</f>
        <v>4</v>
      </c>
      <c r="N56" s="168" t="str">
        <f>UPPER(IF(M56="","",IF(ISTEXT(L56),L56,IF(AND(L45&gt;0,M56&gt;0),VLOOKUP(L45&amp;M56&amp;J57,'[1]grup-puch'!I:J,2,FALSE),""))))</f>
        <v>M5326</v>
      </c>
      <c r="O56" s="139" t="str">
        <f>IF(N56&lt;&gt;"",CONCATENATE(VLOOKUP(N56,'[1]zawodnicy'!$A:$E,2,FALSE)," ",VLOOKUP(N56,'[1]zawodnicy'!$A:$E,3,FALSE)," - ",VLOOKUP(N56,'[1]zawodnicy'!$A:$E,4,FALSE)),"")</f>
        <v>Szymon MACIĄG - UKS Start Widełka</v>
      </c>
      <c r="P56" s="161"/>
      <c r="Q56" s="144" t="str">
        <f>IF(F57="","",VLOOKUP(F57,'[1]zawodnicy'!$A:$D,3,FALSE))</f>
        <v>MACIĄG</v>
      </c>
      <c r="R56" s="142"/>
      <c r="S56" s="169" t="str">
        <f>IF(H55="",I55,H55)</f>
        <v>8:21,21:15,21:12</v>
      </c>
      <c r="T56" s="122"/>
    </row>
    <row r="57" spans="1:20" ht="15">
      <c r="A57" s="126">
        <f>P57</f>
        <v>0</v>
      </c>
      <c r="B57" s="2" t="str">
        <f>IF(N56="","",N56)</f>
        <v>M5326</v>
      </c>
      <c r="C57" s="2" t="str">
        <f>IF(N57="","",N57)</f>
        <v>P4530</v>
      </c>
      <c r="D57" s="2">
        <f>IF(N58="","",N58)</f>
      </c>
      <c r="E57" s="2">
        <f>IF(N59="","",N59)</f>
      </c>
      <c r="F57" s="2" t="str">
        <f>IF(A57=0,IF(AND(LEN(B57)&gt;0,LEN(D57)=0),VLOOKUP(B57,'[1]zawodnicy'!$A:$E,1,FALSE),IF(AND(LEN(D57)&gt;0,LEN(B57)=0),VLOOKUP(D57,'[1]zawodnicy'!$A:$E,1,FALSE),"")),IF((VLOOKUP(A57,'[1]plan gier'!$X:$AF,7,FALSE))="","",VLOOKUP(VLOOKUP(A57,'[1]plan gier'!$X:$AF,7,FALSE),'[1]zawodnicy'!$A:$E,1,FALSE)))</f>
        <v>M5326</v>
      </c>
      <c r="G57" s="2" t="str">
        <f>IF(A57=0,IF(AND(LEN(C57)&gt;1,LEN(E57)=0),VLOOKUP(C57,'[1]zawodnicy'!$A:$E,1,FALSE),IF(AND(LEN(E57)&gt;1,LEN(C57)=0),VLOOKUP(E57,'[1]zawodnicy'!$A:$E,1,FALSE),"")),IF((VLOOKUP(A57,'[1]plan gier'!$X:$AF,8,FALSE))="","",VLOOKUP(VLOOKUP(A57,'[1]plan gier'!$X:$AF,8,FALSE),'[1]zawodnicy'!$A:$E,1,FALSE)))</f>
        <v>P4530</v>
      </c>
      <c r="H57" s="2">
        <f>IF(A57=0,"",IF((VLOOKUP(A57,'[1]plan gier'!$X:$AF,7,FALSE))="","",VLOOKUP(A57,'[1]plan gier'!$X:$AF,9,FALSE)))</f>
      </c>
      <c r="I57" s="2">
        <f>IF(A57=0,"",IF(VLOOKUP(A57,'[1]plan gier'!A:S,19,FALSE)="","",VLOOKUP(A57,'[1]plan gier'!A:S,19,FALSE)))</f>
      </c>
      <c r="J57" s="2" t="str">
        <f>L47</f>
        <v>Debel chłopców</v>
      </c>
      <c r="L57" s="128" t="s">
        <v>60</v>
      </c>
      <c r="N57" s="158" t="str">
        <f>UPPER(IF(M56="","",IF(ISTEXT(L57),L57,IF(AND(L45&gt;0,M56&gt;0),VLOOKUP(L45&amp;M56&amp;J57,'[1]grup-puch'!I:K,3,FALSE),""))))</f>
        <v>P4530</v>
      </c>
      <c r="O57" s="159" t="str">
        <f>IF(N57&lt;&gt;"",CONCATENATE(VLOOKUP(N57,'[1]zawodnicy'!$A:$E,2,FALSE)," ",VLOOKUP(N57,'[1]zawodnicy'!$A:$E,3,FALSE)," - ",VLOOKUP(N57,'[1]zawodnicy'!$A:$E,4,FALSE)),"")</f>
        <v>Krzysztof PŁOCH - UKS Start Widełka</v>
      </c>
      <c r="P57" s="160"/>
      <c r="Q57" s="133" t="str">
        <f>IF(G57="","",VLOOKUP(G57,'[1]zawodnicy'!$A:$D,3,FALSE))</f>
        <v>PŁOCH</v>
      </c>
      <c r="R57" s="142"/>
      <c r="S57" s="142"/>
      <c r="T57" s="122"/>
    </row>
    <row r="58" spans="11:20" ht="15">
      <c r="K58" s="118">
        <f>IF(L46&gt;13,11,"")</f>
      </c>
      <c r="L58" s="128"/>
      <c r="M58" s="151">
        <f>IF(K58="","",MAX(M48:M57)+1)</f>
      </c>
      <c r="N58" s="155">
        <f>UPPER(IF(M58="","",IF(ISTEXT(L58),L58,IF(AND(L45&gt;0,M58&gt;0),VLOOKUP(L45&amp;M58&amp;J57,'[1]grup-puch'!I:J,2,FALSE),""))))</f>
      </c>
      <c r="O58" s="156">
        <f>IF(N58&lt;&gt;"",CONCATENATE(VLOOKUP(N58,'[1]zawodnicy'!$A:$E,2,FALSE)," ",VLOOKUP(N58,'[1]zawodnicy'!$A:$E,3,FALSE)," - ",VLOOKUP(N58,'[1]zawodnicy'!$A:$E,4,FALSE)),"")</f>
      </c>
      <c r="P58" s="161"/>
      <c r="Q58" s="162">
        <f>IF(H57="",I57,H57)</f>
      </c>
      <c r="R58" s="169" t="str">
        <f>IF(F59="","",VLOOKUP(F59,'[1]zawodnicy'!$A:$D,3,FALSE))</f>
        <v>MACIĄG</v>
      </c>
      <c r="S58" s="142"/>
      <c r="T58" s="122"/>
    </row>
    <row r="59" spans="1:20" ht="15.75" thickBot="1">
      <c r="A59" s="137">
        <f>Q59</f>
        <v>30</v>
      </c>
      <c r="B59" s="2" t="str">
        <f>F57</f>
        <v>M5326</v>
      </c>
      <c r="C59" s="2" t="str">
        <f>G57</f>
        <v>P4530</v>
      </c>
      <c r="D59" s="2" t="str">
        <f>F61</f>
        <v>R5633</v>
      </c>
      <c r="E59" s="2" t="str">
        <f>G61</f>
        <v>S5567</v>
      </c>
      <c r="F59" s="2" t="str">
        <f>IF(A59=0,IF(AND(LEN(B59)&gt;0,LEN(D59)=0),B59,IF(AND(LEN(D59)&gt;0,LEN(B59)=0),D59,"")),IF((VLOOKUP(A59,'[1]plan gier'!$X:$AF,7,FALSE))="","",VLOOKUP(VLOOKUP(A59,'[1]plan gier'!$X:$AF,7,FALSE),'[1]zawodnicy'!$A:$E,1,FALSE)))</f>
        <v>M5326</v>
      </c>
      <c r="G59" s="2" t="str">
        <f>IF(A59=0,IF(AND(LEN(C59)&gt;0,LEN(E59)=0),C59,IF(AND(LEN(E59)&gt;0,LEN(C59)=0),E59,"")),IF((VLOOKUP(A59,'[1]plan gier'!$X:$AF,8,FALSE))="","",VLOOKUP(VLOOKUP(A59,'[1]plan gier'!$X:$AF,8,FALSE),'[1]zawodnicy'!$A:$E,1,FALSE)))</f>
        <v>P4530</v>
      </c>
      <c r="H59" s="2" t="str">
        <f>IF(A59=0,"",IF((VLOOKUP(A59,'[1]plan gier'!$X:$AF,7,FALSE))="","",VLOOKUP(A59,'[1]plan gier'!$X:$AF,9,FALSE)))</f>
        <v>21:11,21:7</v>
      </c>
      <c r="I59" s="2" t="str">
        <f>IF(A59=0,"",IF(VLOOKUP(A59,'[1]plan gier'!A:S,19,FALSE)="","",VLOOKUP(A59,'[1]plan gier'!A:S,19,FALSE)))</f>
        <v>godz.12:20</v>
      </c>
      <c r="J59" s="2" t="str">
        <f>L47</f>
        <v>Debel chłopców</v>
      </c>
      <c r="L59" s="163"/>
      <c r="N59" s="164">
        <f>UPPER(IF(M58="","",IF(ISTEXT(L59),L59,IF(AND(L45&gt;0,M58&gt;0),VLOOKUP(L45&amp;M58&amp;J57,'[1]grup-puch'!I:K,3,FALSE),""))))</f>
      </c>
      <c r="O59" s="165">
        <f>IF(N59&lt;&gt;"",CONCATENATE(VLOOKUP(N59,'[1]zawodnicy'!$A:$E,2,FALSE)," ",VLOOKUP(N59,'[1]zawodnicy'!$A:$E,3,FALSE)," - ",VLOOKUP(N59,'[1]zawodnicy'!$A:$E,4,FALSE)),"")</f>
      </c>
      <c r="P59" s="166"/>
      <c r="Q59" s="141">
        <v>30</v>
      </c>
      <c r="R59" s="170" t="str">
        <f>IF(G59="","",VLOOKUP(G59,'[1]zawodnicy'!$A:$D,3,FALSE))</f>
        <v>PŁOCH</v>
      </c>
      <c r="S59" s="142"/>
      <c r="T59" s="122"/>
    </row>
    <row r="60" spans="11:20" ht="15.75" thickTop="1">
      <c r="K60" s="118">
        <f>IF(L46&gt;8,13,"")</f>
        <v>13</v>
      </c>
      <c r="L60" s="167" t="s">
        <v>64</v>
      </c>
      <c r="M60" s="151">
        <f>IF(K60="","",MAX(M48:M59)+1)</f>
        <v>5</v>
      </c>
      <c r="N60" s="168" t="str">
        <f>UPPER(IF(M60="","",IF(ISTEXT(L60),L60,IF(AND(L45&gt;0,M60&gt;0),VLOOKUP(L45&amp;M60&amp;J61,'[1]grup-puch'!I:J,2,FALSE),""))))</f>
        <v>G5784</v>
      </c>
      <c r="O60" s="139" t="str">
        <f>IF(N60&lt;&gt;"",CONCATENATE(VLOOKUP(N60,'[1]zawodnicy'!$A:$E,2,FALSE)," ",VLOOKUP(N60,'[1]zawodnicy'!$A:$E,3,FALSE)," - ",VLOOKUP(N60,'[1]zawodnicy'!$A:$E,4,FALSE)),"")</f>
        <v>Karol GACOŃ - UKS Orbitek Straszęcin</v>
      </c>
      <c r="P60" s="161"/>
      <c r="Q60" s="169" t="str">
        <f>IF(F61="","",VLOOKUP(F61,'[1]zawodnicy'!$A:$D,3,FALSE))</f>
        <v>RAMOS</v>
      </c>
      <c r="R60" s="144" t="str">
        <f>IF(H59="",I59,H59)</f>
        <v>21:11,21:7</v>
      </c>
      <c r="S60" s="142"/>
      <c r="T60" s="122"/>
    </row>
    <row r="61" spans="1:20" ht="15">
      <c r="A61" s="126">
        <f>P61</f>
        <v>10</v>
      </c>
      <c r="B61" s="2" t="str">
        <f>IF(N60="","",N60)</f>
        <v>G5784</v>
      </c>
      <c r="C61" s="2" t="str">
        <f>IF(N61="","",N61)</f>
        <v>K5233</v>
      </c>
      <c r="D61" s="2" t="str">
        <f>IF(N62="","",N62)</f>
        <v>R5633</v>
      </c>
      <c r="E61" s="2" t="str">
        <f>IF(N63="","",N63)</f>
        <v>S5567</v>
      </c>
      <c r="F61" s="2" t="str">
        <f>IF(A61=0,IF(AND(LEN(B61)&gt;0,LEN(D61)=0),VLOOKUP(B61,'[1]zawodnicy'!$A:$E,1,FALSE),IF(AND(LEN(D61)&gt;0,LEN(B61)=0),VLOOKUP(D61,'[1]zawodnicy'!$A:$E,1,FALSE),"")),IF((VLOOKUP(A61,'[1]plan gier'!$X:$AF,7,FALSE))="","",VLOOKUP(VLOOKUP(A61,'[1]plan gier'!$X:$AF,7,FALSE),'[1]zawodnicy'!$A:$E,1,FALSE)))</f>
        <v>R5633</v>
      </c>
      <c r="G61" s="2" t="str">
        <f>IF(A61=0,IF(AND(LEN(C61)&gt;1,LEN(E61)=0),VLOOKUP(C61,'[1]zawodnicy'!$A:$E,1,FALSE),IF(AND(LEN(E61)&gt;1,LEN(C61)=0),VLOOKUP(E61,'[1]zawodnicy'!$A:$E,1,FALSE),"")),IF((VLOOKUP(A61,'[1]plan gier'!$X:$AF,8,FALSE))="","",VLOOKUP(VLOOKUP(A61,'[1]plan gier'!$X:$AF,8,FALSE),'[1]zawodnicy'!$A:$E,1,FALSE)))</f>
        <v>S5567</v>
      </c>
      <c r="H61" s="2" t="str">
        <f>IF(A61=0,"",IF((VLOOKUP(A61,'[1]plan gier'!$X:$AF,7,FALSE))="","",VLOOKUP(A61,'[1]plan gier'!$X:$AF,9,FALSE)))</f>
        <v>21:14,21:15</v>
      </c>
      <c r="I61" s="2" t="str">
        <f>IF(A61=0,"",IF(VLOOKUP(A61,'[1]plan gier'!A:S,19,FALSE)="","",VLOOKUP(A61,'[1]plan gier'!A:S,19,FALSE)))</f>
        <v>godz.10:40</v>
      </c>
      <c r="J61" s="2" t="str">
        <f>L47</f>
        <v>Debel chłopców</v>
      </c>
      <c r="L61" s="128" t="s">
        <v>70</v>
      </c>
      <c r="N61" s="158" t="str">
        <f>UPPER(IF(M60="","",IF(ISTEXT(L61),L61,IF(AND(L45&gt;0,M60&gt;0),VLOOKUP(L45&amp;M60&amp;J61,'[1]grup-puch'!I:K,3,FALSE),""))))</f>
        <v>K5233</v>
      </c>
      <c r="O61" s="159" t="str">
        <f>IF(N61&lt;&gt;"",CONCATENATE(VLOOKUP(N61,'[1]zawodnicy'!$A:$E,2,FALSE)," ",VLOOKUP(N61,'[1]zawodnicy'!$A:$E,3,FALSE)," - ",VLOOKUP(N61,'[1]zawodnicy'!$A:$E,4,FALSE)),"")</f>
        <v>Jakub KUSZA - UKS Orbitek Straszęcin</v>
      </c>
      <c r="P61" s="160">
        <v>10</v>
      </c>
      <c r="Q61" s="170" t="str">
        <f>IF(G61="","",VLOOKUP(G61,'[1]zawodnicy'!$A:$D,3,FALSE))</f>
        <v>STRAŻ</v>
      </c>
      <c r="R61" s="122"/>
      <c r="S61" s="142"/>
      <c r="T61" s="122"/>
    </row>
    <row r="62" spans="11:20" ht="15">
      <c r="K62" s="118">
        <f>IF(L46&gt;9,15,"")</f>
        <v>15</v>
      </c>
      <c r="L62" s="128" t="s">
        <v>111</v>
      </c>
      <c r="M62" s="151">
        <f>IF(K62="","",MAX(M48:M61)+1)</f>
        <v>6</v>
      </c>
      <c r="N62" s="155" t="str">
        <f>UPPER(IF(M62="","",IF(ISTEXT(L62),L62,IF(AND(L45&gt;0,M62&gt;0),VLOOKUP(L45&amp;M62&amp;J61,'[1]grup-puch'!I:J,2,FALSE),""))))</f>
        <v>R5633</v>
      </c>
      <c r="O62" s="156" t="str">
        <f>IF(N62&lt;&gt;"",CONCATENATE(VLOOKUP(N62,'[1]zawodnicy'!$A:$E,2,FALSE)," ",VLOOKUP(N62,'[1]zawodnicy'!$A:$E,3,FALSE)," - ",VLOOKUP(N62,'[1]zawodnicy'!$A:$E,4,FALSE)),"")</f>
        <v>Filip RAMOS - UKSB Volant Mielec</v>
      </c>
      <c r="P62" s="161"/>
      <c r="Q62" s="136" t="str">
        <f>IF(H61="",I61,H61)</f>
        <v>21:14,21:15</v>
      </c>
      <c r="R62" s="122"/>
      <c r="S62" s="142"/>
      <c r="T62" s="144" t="str">
        <f>IF(F63="","",VLOOKUP(F63,'[1]zawodnicy'!$A:$D,3,FALSE))</f>
        <v>KUFEL</v>
      </c>
    </row>
    <row r="63" spans="1:20" ht="15.75" thickBot="1">
      <c r="A63" s="146">
        <f>S63</f>
        <v>123</v>
      </c>
      <c r="B63" s="2" t="str">
        <f>F55</f>
        <v>K4613</v>
      </c>
      <c r="C63" s="2" t="str">
        <f>G55</f>
        <v>M4612</v>
      </c>
      <c r="D63" s="2" t="str">
        <f>F71</f>
        <v>L4716</v>
      </c>
      <c r="E63" s="2" t="str">
        <f>G71</f>
        <v>R4718</v>
      </c>
      <c r="F63" s="2" t="str">
        <f>IF(A63=0,IF(AND(LEN(B63)&gt;0,LEN(D63)=0),B63,IF(AND(LEN(D63)&gt;0,LEN(B63)=0),D63,"")),IF((VLOOKUP(A63,'[1]plan gier'!$X:$AF,7,FALSE))="","",VLOOKUP(VLOOKUP(A63,'[1]plan gier'!$X:$AF,7,FALSE),'[1]zawodnicy'!$A:$E,1,FALSE)))</f>
        <v>K4613</v>
      </c>
      <c r="G63" s="2" t="str">
        <f>IF(A63=0,IF(AND(LEN(C63)&gt;0,LEN(E63)=0),C63,IF(AND(LEN(E63)&gt;0,LEN(C63)=0),E63,"")),IF((VLOOKUP(A63,'[1]plan gier'!$X:$AF,8,FALSE))="","",VLOOKUP(VLOOKUP(A63,'[1]plan gier'!$X:$AF,8,FALSE),'[1]zawodnicy'!$A:$E,1,FALSE)))</f>
        <v>M4612</v>
      </c>
      <c r="H63" s="2" t="str">
        <f>IF(A63=0,"",IF((VLOOKUP(A63,'[1]plan gier'!$X:$AF,7,FALSE))="","",VLOOKUP(A63,'[1]plan gier'!$X:$AF,9,FALSE)))</f>
        <v>21:16,19:21,21:18</v>
      </c>
      <c r="I63" s="2" t="str">
        <f>IF(A63=0,"",IF(VLOOKUP(A63,'[1]plan gier'!A:S,19,FALSE)="","",VLOOKUP(A63,'[1]plan gier'!A:S,19,FALSE)))</f>
        <v>godz.20:00</v>
      </c>
      <c r="J63" s="2" t="str">
        <f>L47</f>
        <v>Debel chłopców</v>
      </c>
      <c r="L63" s="163" t="s">
        <v>112</v>
      </c>
      <c r="N63" s="164" t="str">
        <f>UPPER(IF(M62="","",IF(ISTEXT(L63),L63,IF(AND(L45&gt;0,M62&gt;0),VLOOKUP(L45&amp;M62&amp;J61,'[1]grup-puch'!I:K,3,FALSE),""))))</f>
        <v>S5567</v>
      </c>
      <c r="O63" s="165" t="str">
        <f>IF(N63&lt;&gt;"",CONCATENATE(VLOOKUP(N63,'[1]zawodnicy'!$A:$E,2,FALSE)," ",VLOOKUP(N63,'[1]zawodnicy'!$A:$E,3,FALSE)," - ",VLOOKUP(N63,'[1]zawodnicy'!$A:$E,4,FALSE)),"")</f>
        <v>Mikołaj STRAŻ - UKSB Volant Mielec</v>
      </c>
      <c r="P63" s="166"/>
      <c r="Q63" s="144"/>
      <c r="R63" s="122"/>
      <c r="S63" s="141">
        <v>123</v>
      </c>
      <c r="T63" s="133" t="str">
        <f>IF(G63="","",VLOOKUP(G63,'[1]zawodnicy'!$A:$D,3,FALSE))</f>
        <v>MICHAŁEK</v>
      </c>
    </row>
    <row r="64" spans="11:20" ht="15.75" thickTop="1">
      <c r="K64" s="118">
        <f>IF(L46&gt;8,18,"")</f>
        <v>18</v>
      </c>
      <c r="L64" s="167" t="s">
        <v>113</v>
      </c>
      <c r="M64" s="151">
        <f>IF(K64="","",MAX(M48:M63)+1)</f>
        <v>7</v>
      </c>
      <c r="N64" s="168" t="str">
        <f>UPPER(IF(M64="","",IF(ISTEXT(L64),L64,IF(AND(L45&gt;0,M64&gt;0),VLOOKUP(L45&amp;M64&amp;J65,'[1]grup-puch'!I:J,2,FALSE),""))))</f>
        <v>S5071</v>
      </c>
      <c r="O64" s="139" t="str">
        <f>IF(N64&lt;&gt;"",CONCATENATE(VLOOKUP(N64,'[1]zawodnicy'!$A:$E,2,FALSE)," ",VLOOKUP(N64,'[1]zawodnicy'!$A:$E,3,FALSE)," - ",VLOOKUP(N64,'[1]zawodnicy'!$A:$E,4,FALSE)),"")</f>
        <v>Tobiasz SAŁAGAJ - UKSB Volant Mielec</v>
      </c>
      <c r="P64" s="161"/>
      <c r="Q64" s="144" t="str">
        <f>IF(F65="","",VLOOKUP(F65,'[1]zawodnicy'!$A:$D,3,FALSE))</f>
        <v>SAŁAGAJ</v>
      </c>
      <c r="R64" s="122"/>
      <c r="S64" s="142"/>
      <c r="T64" s="122" t="str">
        <f>IF(H63="",I63,H63)</f>
        <v>21:16,19:21,21:18</v>
      </c>
    </row>
    <row r="65" spans="1:20" ht="15">
      <c r="A65" s="126">
        <f>P65</f>
        <v>11</v>
      </c>
      <c r="B65" s="2" t="str">
        <f>IF(N64="","",N64)</f>
        <v>S5071</v>
      </c>
      <c r="C65" s="2" t="str">
        <f>IF(N65="","",N65)</f>
        <v>S5556</v>
      </c>
      <c r="D65" s="2" t="str">
        <f>IF(N66="","",N66)</f>
        <v>D5786</v>
      </c>
      <c r="E65" s="2" t="str">
        <f>IF(N67="","",N67)</f>
        <v>K5232</v>
      </c>
      <c r="F65" s="2" t="str">
        <f>IF(A65=0,IF(AND(LEN(B65)&gt;0,LEN(D65)=0),VLOOKUP(B65,'[1]zawodnicy'!$A:$E,1,FALSE),IF(AND(LEN(D65)&gt;0,LEN(B65)=0),VLOOKUP(D65,'[1]zawodnicy'!$A:$E,1,FALSE),"")),IF((VLOOKUP(A65,'[1]plan gier'!$X:$AF,7,FALSE))="","",VLOOKUP(VLOOKUP(A65,'[1]plan gier'!$X:$AF,7,FALSE),'[1]zawodnicy'!$A:$E,1,FALSE)))</f>
        <v>S5071</v>
      </c>
      <c r="G65" s="2" t="str">
        <f>IF(A65=0,IF(AND(LEN(C65)&gt;1,LEN(E65)=0),VLOOKUP(C65,'[1]zawodnicy'!$A:$E,1,FALSE),IF(AND(LEN(E65)&gt;1,LEN(C65)=0),VLOOKUP(E65,'[1]zawodnicy'!$A:$E,1,FALSE),"")),IF((VLOOKUP(A65,'[1]plan gier'!$X:$AF,8,FALSE))="","",VLOOKUP(VLOOKUP(A65,'[1]plan gier'!$X:$AF,8,FALSE),'[1]zawodnicy'!$A:$E,1,FALSE)))</f>
        <v>S5556</v>
      </c>
      <c r="H65" s="2" t="str">
        <f>IF(A65=0,"",IF((VLOOKUP(A65,'[1]plan gier'!$X:$AF,7,FALSE))="","",VLOOKUP(A65,'[1]plan gier'!$X:$AF,9,FALSE)))</f>
        <v>21:11,18:21,21:11</v>
      </c>
      <c r="I65" s="2" t="str">
        <f>IF(A65=0,"",IF(VLOOKUP(A65,'[1]plan gier'!A:S,19,FALSE)="","",VLOOKUP(A65,'[1]plan gier'!A:S,19,FALSE)))</f>
        <v>godz.10:40</v>
      </c>
      <c r="J65" s="2" t="str">
        <f>L47</f>
        <v>Debel chłopców</v>
      </c>
      <c r="L65" s="128" t="s">
        <v>55</v>
      </c>
      <c r="N65" s="158" t="str">
        <f>UPPER(IF(M64="","",IF(ISTEXT(L65),L65,IF(AND(L45&gt;0,M64&gt;0),VLOOKUP(L45&amp;M64&amp;J65,'[1]grup-puch'!I:K,3,FALSE),""))))</f>
        <v>S5556</v>
      </c>
      <c r="O65" s="159" t="str">
        <f>IF(N65&lt;&gt;"",CONCATENATE(VLOOKUP(N65,'[1]zawodnicy'!$A:$E,2,FALSE)," ",VLOOKUP(N65,'[1]zawodnicy'!$A:$E,3,FALSE)," - ",VLOOKUP(N65,'[1]zawodnicy'!$A:$E,4,FALSE)),"")</f>
        <v>Łukasz SZANTULA - UKSB Volant Mielec</v>
      </c>
      <c r="P65" s="160">
        <v>11</v>
      </c>
      <c r="Q65" s="133" t="str">
        <f>IF(G65="","",VLOOKUP(G65,'[1]zawodnicy'!$A:$D,3,FALSE))</f>
        <v>SZANTULA</v>
      </c>
      <c r="R65" s="122"/>
      <c r="S65" s="142"/>
      <c r="T65" s="122"/>
    </row>
    <row r="66" spans="11:20" ht="15">
      <c r="K66" s="118">
        <f>IF(L46&gt;8,20,"")</f>
        <v>20</v>
      </c>
      <c r="L66" s="128" t="s">
        <v>76</v>
      </c>
      <c r="M66" s="151">
        <f>IF(K66="","",MAX(M48:M65)+1)</f>
        <v>8</v>
      </c>
      <c r="N66" s="155" t="str">
        <f>UPPER(IF(M66="","",IF(ISTEXT(L66),L66,IF(AND(L45&gt;0,M66&gt;0),VLOOKUP(L45&amp;M66&amp;J65,'[1]grup-puch'!I:J,2,FALSE),""))))</f>
        <v>D5786</v>
      </c>
      <c r="O66" s="156" t="str">
        <f>IF(N66&lt;&gt;"",CONCATENATE(VLOOKUP(N66,'[1]zawodnicy'!$A:$E,2,FALSE)," ",VLOOKUP(N66,'[1]zawodnicy'!$A:$E,3,FALSE)," - ",VLOOKUP(N66,'[1]zawodnicy'!$A:$E,4,FALSE)),"")</f>
        <v>Martin DYDO - UKS Orbitek Straszęcin</v>
      </c>
      <c r="P66" s="161"/>
      <c r="Q66" s="162" t="str">
        <f>IF(H65="",I65,H65)</f>
        <v>21:11,18:21,21:11</v>
      </c>
      <c r="R66" s="144" t="str">
        <f>IF(F67="","",VLOOKUP(F67,'[1]zawodnicy'!$A:$D,3,FALSE))</f>
        <v>LEJKO</v>
      </c>
      <c r="S66" s="142"/>
      <c r="T66" s="122"/>
    </row>
    <row r="67" spans="1:20" ht="15.75" thickBot="1">
      <c r="A67" s="137">
        <f>Q67</f>
        <v>31</v>
      </c>
      <c r="B67" s="2" t="str">
        <f>F65</f>
        <v>S5071</v>
      </c>
      <c r="C67" s="2" t="str">
        <f>G65</f>
        <v>S5556</v>
      </c>
      <c r="D67" s="2" t="str">
        <f>F69</f>
        <v>L4716</v>
      </c>
      <c r="E67" s="2" t="str">
        <f>G69</f>
        <v>R4718</v>
      </c>
      <c r="F67" s="2" t="str">
        <f>IF(A67=0,IF(AND(LEN(B67)&gt;0,LEN(D67)=0),B67,IF(AND(LEN(D67)&gt;0,LEN(B67)=0),D67,"")),IF((VLOOKUP(A67,'[1]plan gier'!$X:$AF,7,FALSE))="","",VLOOKUP(VLOOKUP(A67,'[1]plan gier'!$X:$AF,7,FALSE),'[1]zawodnicy'!$A:$E,1,FALSE)))</f>
        <v>L4716</v>
      </c>
      <c r="G67" s="2" t="str">
        <f>IF(A67=0,IF(AND(LEN(C67)&gt;0,LEN(E67)=0),C67,IF(AND(LEN(E67)&gt;0,LEN(C67)=0),E67,"")),IF((VLOOKUP(A67,'[1]plan gier'!$X:$AF,8,FALSE))="","",VLOOKUP(VLOOKUP(A67,'[1]plan gier'!$X:$AF,8,FALSE),'[1]zawodnicy'!$A:$E,1,FALSE)))</f>
        <v>R4718</v>
      </c>
      <c r="H67" s="2" t="str">
        <f>IF(A67=0,"",IF((VLOOKUP(A67,'[1]plan gier'!$X:$AF,7,FALSE))="","",VLOOKUP(A67,'[1]plan gier'!$X:$AF,9,FALSE)))</f>
        <v>21:6,21:4</v>
      </c>
      <c r="I67" s="2" t="str">
        <f>IF(A67=0,"",IF(VLOOKUP(A67,'[1]plan gier'!A:S,19,FALSE)="","",VLOOKUP(A67,'[1]plan gier'!A:S,19,FALSE)))</f>
        <v>godz.12:20</v>
      </c>
      <c r="J67" s="2" t="str">
        <f>L47</f>
        <v>Debel chłopców</v>
      </c>
      <c r="L67" s="163" t="s">
        <v>61</v>
      </c>
      <c r="N67" s="164" t="str">
        <f>UPPER(IF(M66="","",IF(ISTEXT(L67),L67,IF(AND(L45&gt;0,M66&gt;0),VLOOKUP(L45&amp;M66&amp;J65,'[1]grup-puch'!I:K,3,FALSE),""))))</f>
        <v>K5232</v>
      </c>
      <c r="O67" s="165" t="str">
        <f>IF(N67&lt;&gt;"",CONCATENATE(VLOOKUP(N67,'[1]zawodnicy'!$A:$E,2,FALSE)," ",VLOOKUP(N67,'[1]zawodnicy'!$A:$E,3,FALSE)," - ",VLOOKUP(N67,'[1]zawodnicy'!$A:$E,4,FALSE)),"")</f>
        <v>Paweł KIELAR - UKS Orbitek Straszęcin</v>
      </c>
      <c r="P67" s="166"/>
      <c r="Q67" s="141">
        <v>31</v>
      </c>
      <c r="R67" s="133" t="str">
        <f>IF(G67="","",VLOOKUP(G67,'[1]zawodnicy'!$A:$D,3,FALSE))</f>
        <v>RÓG</v>
      </c>
      <c r="S67" s="142"/>
      <c r="T67" s="122"/>
    </row>
    <row r="68" spans="11:20" ht="15.75" thickTop="1">
      <c r="K68" s="118">
        <f>IF(L46&gt;12,22,"")</f>
      </c>
      <c r="L68" s="167"/>
      <c r="M68" s="151">
        <f>IF(K68="","",MAX(M48:M67)+1)</f>
      </c>
      <c r="N68" s="168">
        <f>UPPER(IF(M68="","",IF(ISTEXT(L68),L68,IF(AND(L45&gt;0,M68&gt;0),VLOOKUP(L45&amp;M68&amp;J69,'[1]grup-puch'!I:J,2,FALSE),""))))</f>
      </c>
      <c r="O68" s="139">
        <f>IF(N68&lt;&gt;"",CONCATENATE(VLOOKUP(N68,'[1]zawodnicy'!$A:$E,2,FALSE)," ",VLOOKUP(N68,'[1]zawodnicy'!$A:$E,3,FALSE)," - ",VLOOKUP(N68,'[1]zawodnicy'!$A:$E,4,FALSE)),"")</f>
      </c>
      <c r="P68" s="161"/>
      <c r="Q68" s="169" t="str">
        <f>IF(F69="","",VLOOKUP(F69,'[1]zawodnicy'!$A:$D,3,FALSE))</f>
        <v>LEJKO</v>
      </c>
      <c r="R68" s="142" t="str">
        <f>IF(H67="",I67,H67)</f>
        <v>21:6,21:4</v>
      </c>
      <c r="S68" s="142"/>
      <c r="T68" s="122"/>
    </row>
    <row r="69" spans="1:20" ht="15">
      <c r="A69" s="126">
        <f>P69</f>
        <v>0</v>
      </c>
      <c r="B69" s="2">
        <f>IF(N68="","",N68)</f>
      </c>
      <c r="C69" s="2">
        <f>IF(N69="","",N69)</f>
      </c>
      <c r="D69" s="2" t="str">
        <f>IF(N70="","",N70)</f>
        <v>L4716</v>
      </c>
      <c r="E69" s="2" t="str">
        <f>IF(N71="","",N71)</f>
        <v>R4718</v>
      </c>
      <c r="F69" s="2" t="str">
        <f>IF(A69=0,IF(AND(LEN(B69)&gt;0,LEN(D69)=0),VLOOKUP(B69,'[1]zawodnicy'!$A:$E,1,FALSE),IF(AND(LEN(D69)&gt;0,LEN(B69)=0),VLOOKUP(D69,'[1]zawodnicy'!$A:$E,1,FALSE),"")),IF((VLOOKUP(A69,'[1]plan gier'!$X:$AF,7,FALSE))="","",VLOOKUP(VLOOKUP(A69,'[1]plan gier'!$X:$AF,7,FALSE),'[1]zawodnicy'!$A:$E,1,FALSE)))</f>
        <v>L4716</v>
      </c>
      <c r="G69" s="2" t="str">
        <f>IF(A69=0,IF(AND(LEN(C69)&gt;1,LEN(E69)=0),VLOOKUP(C69,'[1]zawodnicy'!$A:$E,1,FALSE),IF(AND(LEN(E69)&gt;1,LEN(C69)=0),VLOOKUP(E69,'[1]zawodnicy'!$A:$E,1,FALSE),"")),IF((VLOOKUP(A69,'[1]plan gier'!$X:$AF,8,FALSE))="","",VLOOKUP(VLOOKUP(A69,'[1]plan gier'!$X:$AF,8,FALSE),'[1]zawodnicy'!$A:$E,1,FALSE)))</f>
        <v>R4718</v>
      </c>
      <c r="H69" s="2">
        <f>IF(A69=0,"",IF((VLOOKUP(A69,'[1]plan gier'!$X:$AF,7,FALSE))="","",VLOOKUP(A69,'[1]plan gier'!$X:$AF,9,FALSE)))</f>
      </c>
      <c r="I69" s="2">
        <f>IF(A69=0,"",IF(VLOOKUP(A69,'[1]plan gier'!A:S,19,FALSE)="","",VLOOKUP(A69,'[1]plan gier'!A:S,19,FALSE)))</f>
      </c>
      <c r="J69" s="2" t="str">
        <f>L47</f>
        <v>Debel chłopców</v>
      </c>
      <c r="L69" s="128"/>
      <c r="N69" s="158">
        <f>UPPER(IF(M68="","",IF(ISTEXT(L69),L69,IF(AND(L45&gt;0,M68&gt;0),VLOOKUP(L45&amp;M68&amp;J69,'[1]grup-puch'!I:K,3,FALSE),""))))</f>
      </c>
      <c r="O69" s="159">
        <f>IF(N69&lt;&gt;"",CONCATENATE(VLOOKUP(N69,'[1]zawodnicy'!$A:$E,2,FALSE)," ",VLOOKUP(N69,'[1]zawodnicy'!$A:$E,3,FALSE)," - ",VLOOKUP(N69,'[1]zawodnicy'!$A:$E,4,FALSE)),"")</f>
      </c>
      <c r="P69" s="160"/>
      <c r="Q69" s="170" t="str">
        <f>IF(G69="","",VLOOKUP(G69,'[1]zawodnicy'!$A:$D,3,FALSE))</f>
        <v>RÓG</v>
      </c>
      <c r="R69" s="142"/>
      <c r="S69" s="142"/>
      <c r="T69" s="122"/>
    </row>
    <row r="70" spans="11:20" ht="15">
      <c r="K70" s="118">
        <f>IF(L46&gt;8,24,"")</f>
        <v>24</v>
      </c>
      <c r="L70" s="128" t="s">
        <v>114</v>
      </c>
      <c r="M70" s="151">
        <f>IF(K70="","",MAX(M48:M69)+1)</f>
        <v>9</v>
      </c>
      <c r="N70" s="155" t="str">
        <f>UPPER(IF(M70="","",IF(ISTEXT(L70),L70,IF(AND(L45&gt;0,M70&gt;0),VLOOKUP(L45&amp;M70&amp;J69,'[1]grup-puch'!I:J,2,FALSE),""))))</f>
        <v>L4716</v>
      </c>
      <c r="O70" s="156" t="str">
        <f>IF(N70&lt;&gt;"",CONCATENATE(VLOOKUP(N70,'[1]zawodnicy'!$A:$E,2,FALSE)," ",VLOOKUP(N70,'[1]zawodnicy'!$A:$E,3,FALSE)," - ",VLOOKUP(N70,'[1]zawodnicy'!$A:$E,4,FALSE)),"")</f>
        <v>Rafał LEJKO - MKS Stal Nowa Dęba</v>
      </c>
      <c r="P70" s="161"/>
      <c r="Q70" s="136">
        <f>IF(H69="",I69,H69)</f>
      </c>
      <c r="R70" s="142"/>
      <c r="S70" s="169" t="str">
        <f>IF(F71="","",VLOOKUP(F71,'[1]zawodnicy'!$A:$D,3,FALSE))</f>
        <v>LEJKO</v>
      </c>
      <c r="T70" s="122"/>
    </row>
    <row r="71" spans="1:20" ht="15.75" thickBot="1">
      <c r="A71" s="171">
        <f>R71</f>
        <v>116</v>
      </c>
      <c r="B71" s="2" t="str">
        <f>F67</f>
        <v>L4716</v>
      </c>
      <c r="C71" s="2" t="str">
        <f>G67</f>
        <v>R4718</v>
      </c>
      <c r="D71" s="2" t="str">
        <f>F75</f>
        <v>M5545</v>
      </c>
      <c r="E71" s="2" t="str">
        <f>G75</f>
        <v>S4738</v>
      </c>
      <c r="F71" s="2" t="str">
        <f>IF(A71=0,IF(AND(LEN(B71)&gt;0,LEN(D71)=0),B71,IF(AND(LEN(D71)&gt;0,LEN(B71)=0),D71,"")),IF((VLOOKUP(A71,'[1]plan gier'!$X:$AF,7,FALSE))="","",VLOOKUP(VLOOKUP(A71,'[1]plan gier'!$X:$AF,7,FALSE),'[1]zawodnicy'!$A:$E,1,FALSE)))</f>
        <v>L4716</v>
      </c>
      <c r="G71" s="2" t="str">
        <f>IF(A71=0,IF(AND(LEN(C71)&gt;0,LEN(E71)=0),C71,IF(AND(LEN(E71)&gt;0,LEN(C71)=0),E71,"")),IF((VLOOKUP(A71,'[1]plan gier'!$X:$AF,8,FALSE))="","",VLOOKUP(VLOOKUP(A71,'[1]plan gier'!$X:$AF,8,FALSE),'[1]zawodnicy'!$A:$E,1,FALSE)))</f>
        <v>R4718</v>
      </c>
      <c r="H71" s="2" t="str">
        <f>IF(A71=0,"",IF((VLOOKUP(A71,'[1]plan gier'!$X:$AF,7,FALSE))="","",VLOOKUP(A71,'[1]plan gier'!$X:$AF,9,FALSE)))</f>
        <v>21:5,21:6</v>
      </c>
      <c r="I71" s="2" t="str">
        <f>IF(A71=0,"",IF(VLOOKUP(A71,'[1]plan gier'!A:S,19,FALSE)="","",VLOOKUP(A71,'[1]plan gier'!A:S,19,FALSE)))</f>
        <v>godz.19:20</v>
      </c>
      <c r="J71" s="2" t="str">
        <f>L47</f>
        <v>Debel chłopców</v>
      </c>
      <c r="L71" s="163" t="s">
        <v>115</v>
      </c>
      <c r="N71" s="164" t="str">
        <f>UPPER(IF(M70="","",IF(ISTEXT(L71),L71,IF(AND(L45&gt;0,M70&gt;0),VLOOKUP(L45&amp;M70&amp;J69,'[1]grup-puch'!I:K,3,FALSE),""))))</f>
        <v>R4718</v>
      </c>
      <c r="O71" s="165" t="str">
        <f>IF(N71&lt;&gt;"",CONCATENATE(VLOOKUP(N71,'[1]zawodnicy'!$A:$E,2,FALSE)," ",VLOOKUP(N71,'[1]zawodnicy'!$A:$E,3,FALSE)," - ",VLOOKUP(N71,'[1]zawodnicy'!$A:$E,4,FALSE)),"")</f>
        <v>Patryk RÓG - MKS Stal Nowa Dęba</v>
      </c>
      <c r="P71" s="166"/>
      <c r="Q71" s="144"/>
      <c r="R71" s="141">
        <v>116</v>
      </c>
      <c r="S71" s="170" t="str">
        <f>IF(G71="","",VLOOKUP(G71,'[1]zawodnicy'!$A:$D,3,FALSE))</f>
        <v>RÓG</v>
      </c>
      <c r="T71" s="122"/>
    </row>
    <row r="72" spans="11:20" ht="15.75" thickTop="1">
      <c r="K72" s="118">
        <f>IF(L46&gt;10,26,"")</f>
        <v>26</v>
      </c>
      <c r="L72" s="167" t="s">
        <v>74</v>
      </c>
      <c r="M72" s="151">
        <f>IF(K72="","",MAX(M48:M71)+1)</f>
        <v>10</v>
      </c>
      <c r="N72" s="168" t="str">
        <f>UPPER(IF(M72="","",IF(ISTEXT(L72),L72,IF(AND(L45&gt;0,M72&gt;0),VLOOKUP(L45&amp;M72&amp;J73,'[1]grup-puch'!I:J,2,FALSE),""))))</f>
        <v>X0007</v>
      </c>
      <c r="O72" s="139" t="str">
        <f>IF(N72&lt;&gt;"",CONCATENATE(VLOOKUP(N72,'[1]zawodnicy'!$A:$E,2,FALSE)," ",VLOOKUP(N72,'[1]zawodnicy'!$A:$E,3,FALSE)," - ",VLOOKUP(N72,'[1]zawodnicy'!$A:$E,4,FALSE)),"")</f>
        <v>Mateusz MYSZKA - UKS Refleks Żupawa</v>
      </c>
      <c r="P72" s="161"/>
      <c r="Q72" s="144" t="str">
        <f>IF(F73="","",VLOOKUP(F73,'[1]zawodnicy'!$A:$D,3,FALSE))</f>
        <v>MACHAJ</v>
      </c>
      <c r="R72" s="142"/>
      <c r="S72" s="144" t="str">
        <f>IF(H71="",I71,H71)</f>
        <v>21:5,21:6</v>
      </c>
      <c r="T72" s="122"/>
    </row>
    <row r="73" spans="1:20" ht="15">
      <c r="A73" s="126">
        <f>P73</f>
        <v>12</v>
      </c>
      <c r="B73" s="2" t="str">
        <f>IF(N72="","",N72)</f>
        <v>X0007</v>
      </c>
      <c r="C73" s="2" t="str">
        <f>IF(N73="","",N73)</f>
        <v>X0008</v>
      </c>
      <c r="D73" s="2" t="str">
        <f>IF(N74="","",N74)</f>
        <v>M5545</v>
      </c>
      <c r="E73" s="2" t="str">
        <f>IF(N75="","",N75)</f>
        <v>S4738</v>
      </c>
      <c r="F73" s="2" t="str">
        <f>IF(A73=0,IF(AND(LEN(B73)&gt;0,LEN(D73)=0),VLOOKUP(B73,'[1]zawodnicy'!$A:$E,1,FALSE),IF(AND(LEN(D73)&gt;0,LEN(B73)=0),VLOOKUP(D73,'[1]zawodnicy'!$A:$E,1,FALSE),"")),IF((VLOOKUP(A73,'[1]plan gier'!$X:$AF,7,FALSE))="","",VLOOKUP(VLOOKUP(A73,'[1]plan gier'!$X:$AF,7,FALSE),'[1]zawodnicy'!$A:$E,1,FALSE)))</f>
        <v>M5545</v>
      </c>
      <c r="G73" s="2" t="str">
        <f>IF(A73=0,IF(AND(LEN(C73)&gt;1,LEN(E73)=0),VLOOKUP(C73,'[1]zawodnicy'!$A:$E,1,FALSE),IF(AND(LEN(E73)&gt;1,LEN(C73)=0),VLOOKUP(E73,'[1]zawodnicy'!$A:$E,1,FALSE),"")),IF((VLOOKUP(A73,'[1]plan gier'!$X:$AF,8,FALSE))="","",VLOOKUP(VLOOKUP(A73,'[1]plan gier'!$X:$AF,8,FALSE),'[1]zawodnicy'!$A:$E,1,FALSE)))</f>
        <v>S4738</v>
      </c>
      <c r="H73" s="2" t="str">
        <f>IF(A73=0,"",IF((VLOOKUP(A73,'[1]plan gier'!$X:$AF,7,FALSE))="","",VLOOKUP(A73,'[1]plan gier'!$X:$AF,9,FALSE)))</f>
        <v>21:19,23:21</v>
      </c>
      <c r="I73" s="2" t="str">
        <f>IF(A73=0,"",IF(VLOOKUP(A73,'[1]plan gier'!A:S,19,FALSE)="","",VLOOKUP(A73,'[1]plan gier'!A:S,19,FALSE)))</f>
        <v>godz.10:40</v>
      </c>
      <c r="J73" s="2" t="str">
        <f>L47</f>
        <v>Debel chłopców</v>
      </c>
      <c r="L73" s="128" t="s">
        <v>56</v>
      </c>
      <c r="N73" s="158" t="str">
        <f>UPPER(IF(M72="","",IF(ISTEXT(L73),L73,IF(AND(L45&gt;0,M72&gt;0),VLOOKUP(L45&amp;M72&amp;J73,'[1]grup-puch'!I:K,3,FALSE),""))))</f>
        <v>X0008</v>
      </c>
      <c r="O73" s="159" t="str">
        <f>IF(N73&lt;&gt;"",CONCATENATE(VLOOKUP(N73,'[1]zawodnicy'!$A:$E,2,FALSE)," ",VLOOKUP(N73,'[1]zawodnicy'!$A:$E,3,FALSE)," - ",VLOOKUP(N73,'[1]zawodnicy'!$A:$E,4,FALSE)),"")</f>
        <v>Mateusz SZALKA - UKS Refleks Żupawa</v>
      </c>
      <c r="P73" s="160">
        <v>12</v>
      </c>
      <c r="Q73" s="133" t="str">
        <f>IF(G73="","",VLOOKUP(G73,'[1]zawodnicy'!$A:$D,3,FALSE))</f>
        <v>STOLARZ</v>
      </c>
      <c r="R73" s="142"/>
      <c r="S73" s="122"/>
      <c r="T73" s="122"/>
    </row>
    <row r="74" spans="11:20" ht="15">
      <c r="K74" s="118">
        <f>IF(L46&gt;8,28,"")</f>
        <v>28</v>
      </c>
      <c r="L74" s="128" t="s">
        <v>68</v>
      </c>
      <c r="M74" s="151">
        <f>IF(K74="","",MAX(M48:M73)+1)</f>
        <v>11</v>
      </c>
      <c r="N74" s="155" t="str">
        <f>UPPER(IF(M74="","",IF(ISTEXT(L74),L74,IF(AND(L45&gt;0,M74&gt;0),VLOOKUP(L45&amp;M74&amp;J73,'[1]grup-puch'!I:J,2,FALSE),""))))</f>
        <v>M5545</v>
      </c>
      <c r="O74" s="156" t="str">
        <f>IF(N74&lt;&gt;"",CONCATENATE(VLOOKUP(N74,'[1]zawodnicy'!$A:$E,2,FALSE)," ",VLOOKUP(N74,'[1]zawodnicy'!$A:$E,3,FALSE)," - ",VLOOKUP(N74,'[1]zawodnicy'!$A:$E,4,FALSE)),"")</f>
        <v>Wojciech MACHAJ - UKSB Volant Mielec</v>
      </c>
      <c r="P74" s="161"/>
      <c r="Q74" s="162" t="str">
        <f>IF(H73="",I73,H73)</f>
        <v>21:19,23:21</v>
      </c>
      <c r="R74" s="169" t="str">
        <f>IF(F75="","",VLOOKUP(F75,'[1]zawodnicy'!$A:$D,3,FALSE))</f>
        <v>MACHAJ</v>
      </c>
      <c r="S74" s="122"/>
      <c r="T74" s="122"/>
    </row>
    <row r="75" spans="1:20" ht="15.75" thickBot="1">
      <c r="A75" s="137">
        <f>Q75</f>
        <v>32</v>
      </c>
      <c r="B75" s="2" t="str">
        <f>F73</f>
        <v>M5545</v>
      </c>
      <c r="C75" s="2" t="str">
        <f>G73</f>
        <v>S4738</v>
      </c>
      <c r="D75" s="2" t="str">
        <f>F77</f>
        <v>G5058</v>
      </c>
      <c r="E75" s="2" t="str">
        <f>G77</f>
        <v>G5231</v>
      </c>
      <c r="F75" s="2" t="str">
        <f>IF(A75=0,IF(AND(LEN(B75)&gt;0,LEN(D75)=0),B75,IF(AND(LEN(D75)&gt;0,LEN(B75)=0),D75,"")),IF((VLOOKUP(A75,'[1]plan gier'!$X:$AF,7,FALSE))="","",VLOOKUP(VLOOKUP(A75,'[1]plan gier'!$X:$AF,7,FALSE),'[1]zawodnicy'!$A:$E,1,FALSE)))</f>
        <v>M5545</v>
      </c>
      <c r="G75" s="2" t="str">
        <f>IF(A75=0,IF(AND(LEN(C75)&gt;0,LEN(E75)=0),C75,IF(AND(LEN(E75)&gt;0,LEN(C75)=0),E75,"")),IF((VLOOKUP(A75,'[1]plan gier'!$X:$AF,8,FALSE))="","",VLOOKUP(VLOOKUP(A75,'[1]plan gier'!$X:$AF,8,FALSE),'[1]zawodnicy'!$A:$E,1,FALSE)))</f>
        <v>S4738</v>
      </c>
      <c r="H75" s="2" t="str">
        <f>IF(A75=0,"",IF((VLOOKUP(A75,'[1]plan gier'!$X:$AF,7,FALSE))="","",VLOOKUP(A75,'[1]plan gier'!$X:$AF,9,FALSE)))</f>
        <v>21:16,25:23</v>
      </c>
      <c r="I75" s="2" t="str">
        <f>IF(A75=0,"",IF(VLOOKUP(A75,'[1]plan gier'!A:S,19,FALSE)="","",VLOOKUP(A75,'[1]plan gier'!A:S,19,FALSE)))</f>
        <v>godz.12:20</v>
      </c>
      <c r="J75" s="2" t="str">
        <f>L47</f>
        <v>Debel chłopców</v>
      </c>
      <c r="L75" s="163" t="s">
        <v>116</v>
      </c>
      <c r="N75" s="164" t="str">
        <f>UPPER(IF(M74="","",IF(ISTEXT(L75),L75,IF(AND(L45&gt;0,M74&gt;0),VLOOKUP(L45&amp;M74&amp;J73,'[1]grup-puch'!I:K,3,FALSE),""))))</f>
        <v>S4738</v>
      </c>
      <c r="O75" s="165" t="str">
        <f>IF(N75&lt;&gt;"",CONCATENATE(VLOOKUP(N75,'[1]zawodnicy'!$A:$E,2,FALSE)," ",VLOOKUP(N75,'[1]zawodnicy'!$A:$E,3,FALSE)," - ",VLOOKUP(N75,'[1]zawodnicy'!$A:$E,4,FALSE)),"")</f>
        <v>Patryk STOLARZ - UKSB Volant Mielec</v>
      </c>
      <c r="P75" s="166"/>
      <c r="Q75" s="141">
        <v>32</v>
      </c>
      <c r="R75" s="170" t="str">
        <f>IF(G75="","",VLOOKUP(G75,'[1]zawodnicy'!$A:$D,3,FALSE))</f>
        <v>STOLARZ</v>
      </c>
      <c r="S75" s="122"/>
      <c r="T75" s="122"/>
    </row>
    <row r="76" spans="11:20" ht="15.75" thickTop="1">
      <c r="K76" s="118">
        <f>IF(L46&gt;14,30,"")</f>
      </c>
      <c r="L76" s="167"/>
      <c r="M76" s="151">
        <f>IF(K76="","",MAX(M48:M75)+1)</f>
      </c>
      <c r="N76" s="168">
        <f>UPPER(IF(M76="","",IF(ISTEXT(L76),L76,IF(AND(L45&gt;0,M76&gt;0),VLOOKUP(L45&amp;M76&amp;J77,'[1]grup-puch'!I:J,2,FALSE),""))))</f>
      </c>
      <c r="O76" s="139">
        <f>IF(N76&lt;&gt;"",CONCATENATE(VLOOKUP(N76,'[1]zawodnicy'!$A:$E,2,FALSE)," ",VLOOKUP(N76,'[1]zawodnicy'!$A:$E,3,FALSE)," - ",VLOOKUP(N76,'[1]zawodnicy'!$A:$E,4,FALSE)),"")</f>
      </c>
      <c r="P76" s="161"/>
      <c r="Q76" s="169" t="str">
        <f>IF(F77="","",VLOOKUP(F77,'[1]zawodnicy'!$A:$D,3,FALSE))</f>
        <v>GRZYB</v>
      </c>
      <c r="R76" s="144" t="str">
        <f>IF(H75="",I75,H75)</f>
        <v>21:16,25:23</v>
      </c>
      <c r="S76" s="122"/>
      <c r="T76" s="139"/>
    </row>
    <row r="77" spans="1:20" ht="15">
      <c r="A77" s="126">
        <f>P77</f>
        <v>0</v>
      </c>
      <c r="B77" s="2">
        <f>IF(N76="","",N76)</f>
      </c>
      <c r="C77" s="2">
        <f>IF(N77="","",N77)</f>
      </c>
      <c r="D77" s="2" t="str">
        <f>IF(N78="","",N78)</f>
        <v>G5058</v>
      </c>
      <c r="E77" s="2" t="str">
        <f>IF(N79="","",N79)</f>
        <v>G5231</v>
      </c>
      <c r="F77" s="2" t="str">
        <f>IF(A77=0,IF(AND(LEN(B77)&gt;0,LEN(D77)=0),VLOOKUP(B77,'[1]zawodnicy'!$A:$E,1,FALSE),IF(AND(LEN(D77)&gt;0,LEN(B77)=0),VLOOKUP(D77,'[1]zawodnicy'!$A:$E,1,FALSE),"")),IF((VLOOKUP(A77,'[1]plan gier'!$X:$AF,7,FALSE))="","",VLOOKUP(VLOOKUP(A77,'[1]plan gier'!$X:$AF,7,FALSE),'[1]zawodnicy'!$A:$E,1,FALSE)))</f>
        <v>G5058</v>
      </c>
      <c r="G77" s="2" t="str">
        <f>IF(A77=0,IF(AND(LEN(C77)&gt;1,LEN(E77)=0),VLOOKUP(C77,'[1]zawodnicy'!$A:$E,1,FALSE),IF(AND(LEN(E77)&gt;1,LEN(C77)=0),VLOOKUP(E77,'[1]zawodnicy'!$A:$E,1,FALSE),"")),IF((VLOOKUP(A77,'[1]plan gier'!$X:$AF,8,FALSE))="","",VLOOKUP(VLOOKUP(A77,'[1]plan gier'!$X:$AF,8,FALSE),'[1]zawodnicy'!$A:$E,1,FALSE)))</f>
        <v>G5231</v>
      </c>
      <c r="H77" s="2">
        <f>IF(A77=0,"",IF((VLOOKUP(A77,'[1]plan gier'!$X:$AF,7,FALSE))="","",VLOOKUP(A77,'[1]plan gier'!$X:$AF,9,FALSE)))</f>
      </c>
      <c r="I77" s="2">
        <f>IF(A77=0,"",IF(VLOOKUP(A77,'[1]plan gier'!A:S,19,FALSE)="","",VLOOKUP(A77,'[1]plan gier'!A:S,19,FALSE)))</f>
      </c>
      <c r="J77" s="2" t="str">
        <f>L47</f>
        <v>Debel chłopców</v>
      </c>
      <c r="L77" s="128"/>
      <c r="N77" s="158">
        <f>UPPER(IF(M76="","",IF(ISTEXT(L77),L77,IF(AND(L45&gt;0,M76&gt;0),VLOOKUP(L45&amp;M76&amp;J77,'[1]grup-puch'!I:K,3,FALSE),""))))</f>
      </c>
      <c r="O77" s="159">
        <f>IF(N77&lt;&gt;"",CONCATENATE(VLOOKUP(N77,'[1]zawodnicy'!$A:$E,2,FALSE)," ",VLOOKUP(N77,'[1]zawodnicy'!$A:$E,3,FALSE)," - ",VLOOKUP(N77,'[1]zawodnicy'!$A:$E,4,FALSE)),"")</f>
      </c>
      <c r="P77" s="160"/>
      <c r="Q77" s="170" t="str">
        <f>IF(G77="","",VLOOKUP(G77,'[1]zawodnicy'!$A:$D,3,FALSE))</f>
        <v>GĄSIOR</v>
      </c>
      <c r="R77" s="122"/>
      <c r="S77" s="122"/>
      <c r="T77" s="122"/>
    </row>
    <row r="78" spans="11:21" ht="15">
      <c r="K78" s="118">
        <f>IF(L46&gt;8,32,"")</f>
        <v>32</v>
      </c>
      <c r="L78" s="128" t="s">
        <v>63</v>
      </c>
      <c r="M78" s="151">
        <f>IF(K78="","",MAX(M48:M77)+1)</f>
        <v>12</v>
      </c>
      <c r="N78" s="155" t="str">
        <f>UPPER(IF(M78="","",IF(ISTEXT(L78),L78,IF(AND(L45&gt;0,M78&gt;0),VLOOKUP(L45&amp;M78&amp;J77,'[1]grup-puch'!I:J,2,FALSE),""))))</f>
        <v>G5058</v>
      </c>
      <c r="O78" s="156" t="str">
        <f>IF(N78&lt;&gt;"",CONCATENATE(VLOOKUP(N78,'[1]zawodnicy'!$A:$E,2,FALSE)," ",VLOOKUP(N78,'[1]zawodnicy'!$A:$E,3,FALSE)," - ",VLOOKUP(N78,'[1]zawodnicy'!$A:$E,4,FALSE)),"")</f>
        <v>Wiktor GRZYB - UKS Orbitek Straszęcin</v>
      </c>
      <c r="P78" s="161"/>
      <c r="Q78" s="136">
        <f>IF(H77="",I77,H77)</f>
      </c>
      <c r="R78" s="122"/>
      <c r="S78" s="2"/>
      <c r="T78" s="122"/>
      <c r="U78" s="122"/>
    </row>
    <row r="79" spans="1:21" ht="15">
      <c r="A79" s="172"/>
      <c r="B79" s="9"/>
      <c r="C79" s="9"/>
      <c r="D79" s="9"/>
      <c r="E79" s="9"/>
      <c r="F79" s="9"/>
      <c r="G79" s="9"/>
      <c r="H79" s="9"/>
      <c r="I79" s="9"/>
      <c r="J79" s="9"/>
      <c r="L79" s="128" t="s">
        <v>67</v>
      </c>
      <c r="N79" s="158" t="str">
        <f>UPPER(IF(M78="","",IF(ISTEXT(L79),L79,IF(AND(L45&gt;0,M78&gt;0),VLOOKUP(L45&amp;M78&amp;J77,'[1]grup-puch'!I:K,3,FALSE),""))))</f>
        <v>G5231</v>
      </c>
      <c r="O79" s="159" t="str">
        <f>IF(N79&lt;&gt;"",CONCATENATE(VLOOKUP(N79,'[1]zawodnicy'!$A:$E,2,FALSE)," ",VLOOKUP(N79,'[1]zawodnicy'!$A:$E,3,FALSE)," - ",VLOOKUP(N79,'[1]zawodnicy'!$A:$E,4,FALSE)),"")</f>
        <v>Sebastian GĄSIOR - UKS Orbitek Straszęcin</v>
      </c>
      <c r="P79" s="173"/>
      <c r="Q79" s="144"/>
      <c r="R79" s="122"/>
      <c r="S79" s="2"/>
      <c r="T79" s="147"/>
      <c r="U79" s="122"/>
    </row>
    <row r="80" ht="11.25" customHeight="1"/>
    <row r="81" ht="11.25" customHeight="1"/>
    <row r="82" spans="12:16" ht="11.25" customHeight="1">
      <c r="L82" s="150" t="s">
        <v>95</v>
      </c>
      <c r="N82" s="8"/>
      <c r="O82" s="8"/>
      <c r="P82" s="53"/>
    </row>
    <row r="83" spans="12:21" ht="11.25" customHeight="1">
      <c r="L83" s="152" t="s">
        <v>117</v>
      </c>
      <c r="M83" s="214" t="str">
        <f>"Gra "&amp;L83</f>
        <v>Gra Mikst</v>
      </c>
      <c r="N83" s="214"/>
      <c r="O83" s="214"/>
      <c r="P83" s="214"/>
      <c r="Q83" s="214"/>
      <c r="R83" s="214"/>
      <c r="S83" s="214"/>
      <c r="T83" s="214"/>
      <c r="U83" s="214"/>
    </row>
    <row r="84" ht="11.25" customHeight="1"/>
    <row r="85" ht="15">
      <c r="L85" s="153"/>
    </row>
    <row r="86" spans="12:20" ht="15">
      <c r="L86" s="154">
        <v>16</v>
      </c>
      <c r="O86" s="125"/>
      <c r="P86" s="125"/>
      <c r="Q86" s="125"/>
      <c r="R86" s="125"/>
      <c r="S86" s="125"/>
      <c r="T86" s="125"/>
    </row>
    <row r="87" spans="12:20" ht="15">
      <c r="L87" s="123" t="s">
        <v>117</v>
      </c>
      <c r="M87" s="8"/>
      <c r="Q87" s="125"/>
      <c r="R87" s="125"/>
      <c r="S87" s="125"/>
      <c r="T87" s="125"/>
    </row>
    <row r="88" spans="11:20" ht="15">
      <c r="K88" s="118">
        <f>IF(L86&gt;8,1,"")</f>
        <v>1</v>
      </c>
      <c r="L88" s="128" t="s">
        <v>115</v>
      </c>
      <c r="M88" s="151">
        <f>IF(K88="","",1)</f>
        <v>1</v>
      </c>
      <c r="N88" s="155" t="str">
        <f>UPPER(IF(M88="","",IF(ISTEXT(L88),L88,IF(AND(L85&gt;0,M88&gt;0),VLOOKUP(L85&amp;M88&amp;J89,'[1]grup-puch'!I:J,2,FALSE),""))))</f>
        <v>R4718</v>
      </c>
      <c r="O88" s="156" t="str">
        <f>IF(N88&lt;&gt;"",CONCATENATE(VLOOKUP(N88,'[1]zawodnicy'!$A:$E,2,FALSE)," ",VLOOKUP(N88,'[1]zawodnicy'!$A:$E,3,FALSE)," - ",VLOOKUP(N88,'[1]zawodnicy'!$A:$E,4,FALSE)),"")</f>
        <v>Patryk RÓG - MKS Stal Nowa Dęba</v>
      </c>
      <c r="P88" s="157"/>
      <c r="Q88" s="144" t="str">
        <f>IF(F89="","",VLOOKUP(F89,'[1]zawodnicy'!$A:$D,3,FALSE))</f>
        <v>RÓG</v>
      </c>
      <c r="R88" s="122"/>
      <c r="S88" s="122"/>
      <c r="T88" s="122"/>
    </row>
    <row r="89" spans="1:20" ht="15">
      <c r="A89" s="126">
        <f>P89</f>
        <v>13</v>
      </c>
      <c r="B89" s="2" t="str">
        <f>IF(N88="","",N88)</f>
        <v>R4718</v>
      </c>
      <c r="C89" s="2" t="str">
        <f>IF(N89="","",N89)</f>
        <v>M5292</v>
      </c>
      <c r="D89" s="2" t="str">
        <f>IF(N90="","",N90)</f>
        <v>G5557</v>
      </c>
      <c r="E89" s="2" t="str">
        <f>IF(N91="","",N91)</f>
        <v>K5656</v>
      </c>
      <c r="F89" s="2" t="str">
        <f>IF(A89=0,IF(AND(LEN(B89)&gt;0,LEN(D89)=0),VLOOKUP(B89,'[1]zawodnicy'!$A:$E,1,FALSE),IF(AND(LEN(D89)&gt;0,LEN(B89)=0),VLOOKUP(D89,'[1]zawodnicy'!$A:$E,1,FALSE),"")),IF((VLOOKUP(A89,'[1]plan gier'!$X:$AF,7,FALSE))="","",VLOOKUP(VLOOKUP(A89,'[1]plan gier'!$X:$AF,7,FALSE),'[1]zawodnicy'!$A:$E,1,FALSE)))</f>
        <v>R4718</v>
      </c>
      <c r="G89" s="2" t="str">
        <f>IF(A89=0,IF(AND(LEN(C89)&gt;1,LEN(E89)=0),VLOOKUP(C89,'[1]zawodnicy'!$A:$E,1,FALSE),IF(AND(LEN(E89)&gt;1,LEN(C89)=0),VLOOKUP(E89,'[1]zawodnicy'!$A:$E,1,FALSE),"")),IF((VLOOKUP(A89,'[1]plan gier'!$X:$AF,8,FALSE))="","",VLOOKUP(VLOOKUP(A89,'[1]plan gier'!$X:$AF,8,FALSE),'[1]zawodnicy'!$A:$E,1,FALSE)))</f>
        <v>M5292</v>
      </c>
      <c r="H89" s="2" t="str">
        <f>IF(A89=0,"",IF((VLOOKUP(A89,'[1]plan gier'!$X:$AF,7,FALSE))="","",VLOOKUP(A89,'[1]plan gier'!$X:$AF,9,FALSE)))</f>
        <v>21:6,21:3</v>
      </c>
      <c r="I89" s="2" t="str">
        <f>IF(A89=0,"",IF(VLOOKUP(A89,'[1]plan gier'!A:S,19,FALSE)="","",VLOOKUP(A89,'[1]plan gier'!A:S,19,FALSE)))</f>
        <v>godz.11:00</v>
      </c>
      <c r="J89" s="2" t="str">
        <f>L87</f>
        <v>Mikst</v>
      </c>
      <c r="L89" s="128" t="s">
        <v>104</v>
      </c>
      <c r="N89" s="158" t="str">
        <f>UPPER(IF(M88="","",IF(ISTEXT(L89),L89,IF(AND(L85&gt;0,M88&gt;0),VLOOKUP(L85&amp;M88&amp;J89,'[1]grup-puch'!I:K,3,FALSE),""))))</f>
        <v>M5292</v>
      </c>
      <c r="O89" s="159" t="str">
        <f>IF(N89&lt;&gt;"",CONCATENATE(VLOOKUP(N89,'[1]zawodnicy'!$A:$E,2,FALSE)," ",VLOOKUP(N89,'[1]zawodnicy'!$A:$E,3,FALSE)," - ",VLOOKUP(N89,'[1]zawodnicy'!$A:$E,4,FALSE)),"")</f>
        <v>Aleksandra MICHALCZUK - MKS Stal Nowa Dęba</v>
      </c>
      <c r="P89" s="160">
        <v>13</v>
      </c>
      <c r="Q89" s="133" t="str">
        <f>IF(G89="","",VLOOKUP(G89,'[1]zawodnicy'!$A:$D,3,FALSE))</f>
        <v>MICHALCZUK</v>
      </c>
      <c r="R89" s="122"/>
      <c r="S89" s="122"/>
      <c r="T89" s="122"/>
    </row>
    <row r="90" spans="11:20" ht="15">
      <c r="K90" s="118">
        <f>IF(L86&gt;15,3,"")</f>
        <v>3</v>
      </c>
      <c r="L90" s="128" t="s">
        <v>109</v>
      </c>
      <c r="M90" s="151">
        <f>IF(K90="","",2)</f>
        <v>2</v>
      </c>
      <c r="N90" s="155" t="str">
        <f>UPPER(IF(M90="","",IF(ISTEXT(L90),L90,IF(AND(L85&gt;0,M90&gt;0),VLOOKUP(L85&amp;M90&amp;J89,'[1]grup-puch'!I:J,2,FALSE),""))))</f>
        <v>G5557</v>
      </c>
      <c r="O90" s="156" t="str">
        <f>IF(N90&lt;&gt;"",CONCATENATE(VLOOKUP(N90,'[1]zawodnicy'!$A:$E,2,FALSE)," ",VLOOKUP(N90,'[1]zawodnicy'!$A:$E,3,FALSE)," - ",VLOOKUP(N90,'[1]zawodnicy'!$A:$E,4,FALSE)),"")</f>
        <v>Bartosz GROCHOCKI - UKSB Volant Mielec</v>
      </c>
      <c r="P90" s="161"/>
      <c r="Q90" s="162" t="str">
        <f>IF(H89="",I89,H89)</f>
        <v>21:6,21:3</v>
      </c>
      <c r="R90" s="144" t="str">
        <f>IF(F91="","",VLOOKUP(F91,'[1]zawodnicy'!$A:$D,3,FALSE))</f>
        <v>RÓG</v>
      </c>
      <c r="S90" s="122"/>
      <c r="T90" s="122"/>
    </row>
    <row r="91" spans="1:20" ht="15.75" thickBot="1">
      <c r="A91" s="137">
        <f>Q91</f>
        <v>21</v>
      </c>
      <c r="B91" s="2" t="str">
        <f>F89</f>
        <v>R4718</v>
      </c>
      <c r="C91" s="2" t="str">
        <f>G89</f>
        <v>M5292</v>
      </c>
      <c r="D91" s="2" t="str">
        <f>F93</f>
        <v>S4738</v>
      </c>
      <c r="E91" s="2" t="str">
        <f>G93</f>
        <v>Ł5114</v>
      </c>
      <c r="F91" s="2" t="str">
        <f>IF(A91=0,IF(AND(LEN(B91)&gt;0,LEN(D91)=0),B91,IF(AND(LEN(D91)&gt;0,LEN(B91)=0),D91,"")),IF((VLOOKUP(A91,'[1]plan gier'!$X:$AF,7,FALSE))="","",VLOOKUP(VLOOKUP(A91,'[1]plan gier'!$X:$AF,7,FALSE),'[1]zawodnicy'!$A:$E,1,FALSE)))</f>
        <v>R4718</v>
      </c>
      <c r="G91" s="2" t="str">
        <f>IF(A91=0,IF(AND(LEN(C91)&gt;0,LEN(E91)=0),C91,IF(AND(LEN(E91)&gt;0,LEN(C91)=0),E91,"")),IF((VLOOKUP(A91,'[1]plan gier'!$X:$AF,8,FALSE))="","",VLOOKUP(VLOOKUP(A91,'[1]plan gier'!$X:$AF,8,FALSE),'[1]zawodnicy'!$A:$E,1,FALSE)))</f>
        <v>M5292</v>
      </c>
      <c r="H91" s="2" t="str">
        <f>IF(A91=0,"",IF((VLOOKUP(A91,'[1]plan gier'!$X:$AF,7,FALSE))="","",VLOOKUP(A91,'[1]plan gier'!$X:$AF,9,FALSE)))</f>
        <v>21:12,21:4</v>
      </c>
      <c r="I91" s="2" t="str">
        <f>IF(A91=0,"",IF(VLOOKUP(A91,'[1]plan gier'!A:S,19,FALSE)="","",VLOOKUP(A91,'[1]plan gier'!A:S,19,FALSE)))</f>
        <v>godz.11:40</v>
      </c>
      <c r="J91" s="2" t="str">
        <f>L87</f>
        <v>Mikst</v>
      </c>
      <c r="L91" s="163" t="s">
        <v>106</v>
      </c>
      <c r="N91" s="164" t="str">
        <f>UPPER(IF(M90="","",IF(ISTEXT(L91),L91,IF(AND(L85&gt;0,M90&gt;0),VLOOKUP(L85&amp;M90&amp;J89,'[1]grup-puch'!I:K,3,FALSE),""))))</f>
        <v>K5656</v>
      </c>
      <c r="O91" s="165" t="str">
        <f>IF(N91&lt;&gt;"",CONCATENATE(VLOOKUP(N91,'[1]zawodnicy'!$A:$E,2,FALSE)," ",VLOOKUP(N91,'[1]zawodnicy'!$A:$E,3,FALSE)," - ",VLOOKUP(N91,'[1]zawodnicy'!$A:$E,4,FALSE)),"")</f>
        <v>Joanna KUKLIŃSKA - UKSB Volant Mielec</v>
      </c>
      <c r="P91" s="166"/>
      <c r="Q91" s="141">
        <v>21</v>
      </c>
      <c r="R91" s="133" t="str">
        <f>IF(G91="","",VLOOKUP(G91,'[1]zawodnicy'!$A:$D,3,FALSE))</f>
        <v>MICHALCZUK</v>
      </c>
      <c r="S91" s="122"/>
      <c r="T91" s="122"/>
    </row>
    <row r="92" spans="11:20" ht="15.75" thickTop="1">
      <c r="K92" s="118">
        <f>IF(L86&gt;8,5,"")</f>
        <v>5</v>
      </c>
      <c r="L92" s="167" t="s">
        <v>116</v>
      </c>
      <c r="M92" s="151">
        <f>IF(K92="","",MAX(M88:M91)+1)</f>
        <v>3</v>
      </c>
      <c r="N92" s="168" t="str">
        <f>UPPER(IF(M92="","",IF(ISTEXT(L92),L92,IF(AND(L85&gt;0,M92&gt;0),VLOOKUP(L85&amp;M92&amp;J93,'[1]grup-puch'!I:J,2,FALSE),""))))</f>
        <v>S4738</v>
      </c>
      <c r="O92" s="139" t="str">
        <f>IF(N92&lt;&gt;"",CONCATENATE(VLOOKUP(N92,'[1]zawodnicy'!$A:$E,2,FALSE)," ",VLOOKUP(N92,'[1]zawodnicy'!$A:$E,3,FALSE)," - ",VLOOKUP(N92,'[1]zawodnicy'!$A:$E,4,FALSE)),"")</f>
        <v>Patryk STOLARZ - UKSB Volant Mielec</v>
      </c>
      <c r="P92" s="161"/>
      <c r="Q92" s="169" t="str">
        <f>IF(F93="","",VLOOKUP(F93,'[1]zawodnicy'!$A:$D,3,FALSE))</f>
        <v>STOLARZ</v>
      </c>
      <c r="R92" s="142" t="str">
        <f>IF(H91="",I91,H91)</f>
        <v>21:12,21:4</v>
      </c>
      <c r="S92" s="122"/>
      <c r="T92" s="122"/>
    </row>
    <row r="93" spans="1:20" ht="15">
      <c r="A93" s="126">
        <f>P93</f>
        <v>14</v>
      </c>
      <c r="B93" s="2" t="str">
        <f>IF(N92="","",N92)</f>
        <v>S4738</v>
      </c>
      <c r="C93" s="2" t="str">
        <f>IF(N93="","",N93)</f>
        <v>Ł5114</v>
      </c>
      <c r="D93" s="2" t="str">
        <f>IF(N94="","",N94)</f>
        <v>K5228</v>
      </c>
      <c r="E93" s="2" t="str">
        <f>IF(N95="","",N95)</f>
        <v>S5229</v>
      </c>
      <c r="F93" s="2" t="str">
        <f>IF(A93=0,IF(AND(LEN(B93)&gt;0,LEN(D93)=0),VLOOKUP(B93,'[1]zawodnicy'!$A:$E,1,FALSE),IF(AND(LEN(D93)&gt;0,LEN(B93)=0),VLOOKUP(D93,'[1]zawodnicy'!$A:$E,1,FALSE),"")),IF((VLOOKUP(A93,'[1]plan gier'!$X:$AF,7,FALSE))="","",VLOOKUP(VLOOKUP(A93,'[1]plan gier'!$X:$AF,7,FALSE),'[1]zawodnicy'!$A:$E,1,FALSE)))</f>
        <v>S4738</v>
      </c>
      <c r="G93" s="2" t="str">
        <f>IF(A93=0,IF(AND(LEN(C93)&gt;1,LEN(E93)=0),VLOOKUP(C93,'[1]zawodnicy'!$A:$E,1,FALSE),IF(AND(LEN(E93)&gt;1,LEN(C93)=0),VLOOKUP(E93,'[1]zawodnicy'!$A:$E,1,FALSE),"")),IF((VLOOKUP(A93,'[1]plan gier'!$X:$AF,8,FALSE))="","",VLOOKUP(VLOOKUP(A93,'[1]plan gier'!$X:$AF,8,FALSE),'[1]zawodnicy'!$A:$E,1,FALSE)))</f>
        <v>Ł5114</v>
      </c>
      <c r="H93" s="2" t="str">
        <f>IF(A93=0,"",IF((VLOOKUP(A93,'[1]plan gier'!$X:$AF,7,FALSE))="","",VLOOKUP(A93,'[1]plan gier'!$X:$AF,9,FALSE)))</f>
        <v>21:10,21:7</v>
      </c>
      <c r="I93" s="2" t="str">
        <f>IF(A93=0,"",IF(VLOOKUP(A93,'[1]plan gier'!A:S,19,FALSE)="","",VLOOKUP(A93,'[1]plan gier'!A:S,19,FALSE)))</f>
        <v>godz.11:00</v>
      </c>
      <c r="J93" s="2" t="str">
        <f>L87</f>
        <v>Mikst</v>
      </c>
      <c r="L93" s="128" t="s">
        <v>103</v>
      </c>
      <c r="N93" s="158" t="str">
        <f>UPPER(IF(M92="","",IF(ISTEXT(L93),L93,IF(AND(L85&gt;0,M92&gt;0),VLOOKUP(L85&amp;M92&amp;J93,'[1]grup-puch'!I:K,3,FALSE),""))))</f>
        <v>Ł5114</v>
      </c>
      <c r="O93" s="159" t="str">
        <f>IF(N93&lt;&gt;"",CONCATENATE(VLOOKUP(N93,'[1]zawodnicy'!$A:$E,2,FALSE)," ",VLOOKUP(N93,'[1]zawodnicy'!$A:$E,3,FALSE)," - ",VLOOKUP(N93,'[1]zawodnicy'!$A:$E,4,FALSE)),"")</f>
        <v>Dominika ŁĘPA - UKSB Volant Mielec</v>
      </c>
      <c r="P93" s="160">
        <v>14</v>
      </c>
      <c r="Q93" s="170" t="str">
        <f>IF(G93="","",VLOOKUP(G93,'[1]zawodnicy'!$A:$D,3,FALSE))</f>
        <v>ŁĘPA</v>
      </c>
      <c r="R93" s="142"/>
      <c r="S93" s="122"/>
      <c r="T93" s="122"/>
    </row>
    <row r="94" spans="11:20" ht="15">
      <c r="K94" s="118">
        <f>IF(L86&gt;11,7,"")</f>
        <v>7</v>
      </c>
      <c r="L94" s="128" t="s">
        <v>72</v>
      </c>
      <c r="M94" s="151">
        <f>IF(K94="","",MAX(M88:M93)+1)</f>
        <v>4</v>
      </c>
      <c r="N94" s="155" t="str">
        <f>UPPER(IF(M94="","",IF(ISTEXT(L94),L94,IF(AND(L85&gt;0,M94&gt;0),VLOOKUP(L85&amp;M94&amp;J93,'[1]grup-puch'!I:J,2,FALSE),""))))</f>
        <v>K5228</v>
      </c>
      <c r="O94" s="156" t="str">
        <f>IF(N94&lt;&gt;"",CONCATENATE(VLOOKUP(N94,'[1]zawodnicy'!$A:$E,2,FALSE)," ",VLOOKUP(N94,'[1]zawodnicy'!$A:$E,3,FALSE)," - ",VLOOKUP(N94,'[1]zawodnicy'!$A:$E,4,FALSE)),"")</f>
        <v>Konrad KRYSTEK - UKS Orbitek Straszęcin</v>
      </c>
      <c r="P94" s="161"/>
      <c r="Q94" s="136" t="str">
        <f>IF(H93="",I93,H93)</f>
        <v>21:10,21:7</v>
      </c>
      <c r="R94" s="142"/>
      <c r="S94" s="144" t="str">
        <f>IF(F95="","",VLOOKUP(F95,'[1]zawodnicy'!$A:$D,3,FALSE))</f>
        <v>MICHAŁEK</v>
      </c>
      <c r="T94" s="122"/>
    </row>
    <row r="95" spans="1:20" ht="15.75" thickBot="1">
      <c r="A95" s="171">
        <f>R95</f>
        <v>111</v>
      </c>
      <c r="B95" s="2" t="str">
        <f>F91</f>
        <v>R4718</v>
      </c>
      <c r="C95" s="2" t="str">
        <f>G91</f>
        <v>M5292</v>
      </c>
      <c r="D95" s="2" t="str">
        <f>F99</f>
        <v>M4612</v>
      </c>
      <c r="E95" s="2" t="str">
        <f>G99</f>
        <v>M4717</v>
      </c>
      <c r="F95" s="2" t="str">
        <f>IF(A95=0,IF(AND(LEN(B95)&gt;0,LEN(D95)=0),B95,IF(AND(LEN(D95)&gt;0,LEN(B95)=0),D95,"")),IF((VLOOKUP(A95,'[1]plan gier'!$X:$AF,7,FALSE))="","",VLOOKUP(VLOOKUP(A95,'[1]plan gier'!$X:$AF,7,FALSE),'[1]zawodnicy'!$A:$E,1,FALSE)))</f>
        <v>M4612</v>
      </c>
      <c r="G95" s="2" t="str">
        <f>IF(A95=0,IF(AND(LEN(C95)&gt;0,LEN(E95)=0),C95,IF(AND(LEN(E95)&gt;0,LEN(C95)=0),E95,"")),IF((VLOOKUP(A95,'[1]plan gier'!$X:$AF,8,FALSE))="","",VLOOKUP(VLOOKUP(A95,'[1]plan gier'!$X:$AF,8,FALSE),'[1]zawodnicy'!$A:$E,1,FALSE)))</f>
        <v>M4717</v>
      </c>
      <c r="H95" s="2" t="str">
        <f>IF(A95=0,"",IF((VLOOKUP(A95,'[1]plan gier'!$X:$AF,7,FALSE))="","",VLOOKUP(A95,'[1]plan gier'!$X:$AF,9,FALSE)))</f>
        <v>20:22,21:12,21:16</v>
      </c>
      <c r="I95" s="2" t="str">
        <f>IF(A95=0,"",IF(VLOOKUP(A95,'[1]plan gier'!A:S,19,FALSE)="","",VLOOKUP(A95,'[1]plan gier'!A:S,19,FALSE)))</f>
        <v>godz.19:00</v>
      </c>
      <c r="J95" s="2" t="str">
        <f>L87</f>
        <v>Mikst</v>
      </c>
      <c r="L95" s="163" t="s">
        <v>45</v>
      </c>
      <c r="N95" s="164" t="str">
        <f>UPPER(IF(M94="","",IF(ISTEXT(L95),L95,IF(AND(L85&gt;0,M94&gt;0),VLOOKUP(L85&amp;M94&amp;J93,'[1]grup-puch'!I:K,3,FALSE),""))))</f>
        <v>S5229</v>
      </c>
      <c r="O95" s="165" t="str">
        <f>IF(N95&lt;&gt;"",CONCATENATE(VLOOKUP(N95,'[1]zawodnicy'!$A:$E,2,FALSE)," ",VLOOKUP(N95,'[1]zawodnicy'!$A:$E,3,FALSE)," - ",VLOOKUP(N95,'[1]zawodnicy'!$A:$E,4,FALSE)),"")</f>
        <v>Joanna SZERSZEŃ - UKS Orbitek Straszęcin</v>
      </c>
      <c r="P95" s="166"/>
      <c r="Q95" s="144"/>
      <c r="R95" s="141">
        <v>111</v>
      </c>
      <c r="S95" s="133" t="str">
        <f>IF(G95="","",VLOOKUP(G95,'[1]zawodnicy'!$A:$D,3,FALSE))</f>
        <v>MYCEK</v>
      </c>
      <c r="T95" s="122"/>
    </row>
    <row r="96" spans="11:20" ht="15.75" thickTop="1">
      <c r="K96" s="118">
        <f>IF(L86&gt;8,9,"")</f>
        <v>9</v>
      </c>
      <c r="L96" s="167" t="s">
        <v>75</v>
      </c>
      <c r="M96" s="151">
        <f>IF(K96="","",MAX(M88:M95)+1)</f>
        <v>5</v>
      </c>
      <c r="N96" s="168" t="str">
        <f>UPPER(IF(M96="","",IF(ISTEXT(L96),L96,IF(AND(L85&gt;0,M96&gt;0),VLOOKUP(L85&amp;M96&amp;J97,'[1]grup-puch'!I:J,2,FALSE),""))))</f>
        <v>K5180</v>
      </c>
      <c r="O96" s="139" t="str">
        <f>IF(N96&lt;&gt;"",CONCATENATE(VLOOKUP(N96,'[1]zawodnicy'!$A:$E,2,FALSE)," ",VLOOKUP(N96,'[1]zawodnicy'!$A:$E,3,FALSE)," - ",VLOOKUP(N96,'[1]zawodnicy'!$A:$E,4,FALSE)),"")</f>
        <v>Patryk KORDEK - UKS Aktywna Piątka Przemyśl</v>
      </c>
      <c r="P96" s="161"/>
      <c r="Q96" s="144" t="str">
        <f>IF(F97="","",VLOOKUP(F97,'[1]zawodnicy'!$A:$D,3,FALSE))</f>
        <v>KORDEK</v>
      </c>
      <c r="R96" s="142"/>
      <c r="S96" s="169" t="str">
        <f>IF(H95="",I95,H95)</f>
        <v>20:22,21:12,21:16</v>
      </c>
      <c r="T96" s="122"/>
    </row>
    <row r="97" spans="1:20" ht="15">
      <c r="A97" s="126">
        <f>P97</f>
        <v>15</v>
      </c>
      <c r="B97" s="2" t="str">
        <f>IF(N96="","",N96)</f>
        <v>K5180</v>
      </c>
      <c r="C97" s="2" t="str">
        <f>IF(N97="","",N97)</f>
        <v>D5257</v>
      </c>
      <c r="D97" s="2" t="str">
        <f>IF(N98="","",N98)</f>
        <v>R5633</v>
      </c>
      <c r="E97" s="2" t="str">
        <f>IF(N99="","",N99)</f>
        <v>M5701</v>
      </c>
      <c r="F97" s="2" t="str">
        <f>IF(A97=0,IF(AND(LEN(B97)&gt;0,LEN(D97)=0),VLOOKUP(B97,'[1]zawodnicy'!$A:$E,1,FALSE),IF(AND(LEN(D97)&gt;0,LEN(B97)=0),VLOOKUP(D97,'[1]zawodnicy'!$A:$E,1,FALSE),"")),IF((VLOOKUP(A97,'[1]plan gier'!$X:$AF,7,FALSE))="","",VLOOKUP(VLOOKUP(A97,'[1]plan gier'!$X:$AF,7,FALSE),'[1]zawodnicy'!$A:$E,1,FALSE)))</f>
        <v>K5180</v>
      </c>
      <c r="G97" s="2" t="str">
        <f>IF(A97=0,IF(AND(LEN(C97)&gt;1,LEN(E97)=0),VLOOKUP(C97,'[1]zawodnicy'!$A:$E,1,FALSE),IF(AND(LEN(E97)&gt;1,LEN(C97)=0),VLOOKUP(E97,'[1]zawodnicy'!$A:$E,1,FALSE),"")),IF((VLOOKUP(A97,'[1]plan gier'!$X:$AF,8,FALSE))="","",VLOOKUP(VLOOKUP(A97,'[1]plan gier'!$X:$AF,8,FALSE),'[1]zawodnicy'!$A:$E,1,FALSE)))</f>
        <v>D5257</v>
      </c>
      <c r="H97" s="2" t="str">
        <f>IF(A97=0,"",IF((VLOOKUP(A97,'[1]plan gier'!$X:$AF,7,FALSE))="","",VLOOKUP(A97,'[1]plan gier'!$X:$AF,9,FALSE)))</f>
        <v>21:6,21:10</v>
      </c>
      <c r="I97" s="2" t="str">
        <f>IF(A97=0,"",IF(VLOOKUP(A97,'[1]plan gier'!A:S,19,FALSE)="","",VLOOKUP(A97,'[1]plan gier'!A:S,19,FALSE)))</f>
        <v>godz.11:00</v>
      </c>
      <c r="J97" s="2" t="str">
        <f>L87</f>
        <v>Mikst</v>
      </c>
      <c r="L97" s="128" t="s">
        <v>98</v>
      </c>
      <c r="N97" s="158" t="str">
        <f>UPPER(IF(M96="","",IF(ISTEXT(L97),L97,IF(AND(L85&gt;0,M96&gt;0),VLOOKUP(L85&amp;M96&amp;J97,'[1]grup-puch'!I:K,3,FALSE),""))))</f>
        <v>D5257</v>
      </c>
      <c r="O97" s="159" t="str">
        <f>IF(N97&lt;&gt;"",CONCATENATE(VLOOKUP(N97,'[1]zawodnicy'!$A:$E,2,FALSE)," ",VLOOKUP(N97,'[1]zawodnicy'!$A:$E,3,FALSE)," - ",VLOOKUP(N97,'[1]zawodnicy'!$A:$E,4,FALSE)),"")</f>
        <v>Izabela DUDZIAK - UMKS Dubiecko</v>
      </c>
      <c r="P97" s="160">
        <v>15</v>
      </c>
      <c r="Q97" s="133" t="str">
        <f>IF(G97="","",VLOOKUP(G97,'[1]zawodnicy'!$A:$D,3,FALSE))</f>
        <v>DUDZIAK</v>
      </c>
      <c r="R97" s="142"/>
      <c r="S97" s="142"/>
      <c r="T97" s="122"/>
    </row>
    <row r="98" spans="11:20" ht="15">
      <c r="K98" s="118">
        <f>IF(L86&gt;13,11,"")</f>
        <v>11</v>
      </c>
      <c r="L98" s="128" t="s">
        <v>111</v>
      </c>
      <c r="M98" s="151">
        <f>IF(K98="","",MAX(M88:M97)+1)</f>
        <v>6</v>
      </c>
      <c r="N98" s="155" t="str">
        <f>UPPER(IF(M98="","",IF(ISTEXT(L98),L98,IF(AND(L85&gt;0,M98&gt;0),VLOOKUP(L85&amp;M98&amp;J97,'[1]grup-puch'!I:J,2,FALSE),""))))</f>
        <v>R5633</v>
      </c>
      <c r="O98" s="156" t="str">
        <f>IF(N98&lt;&gt;"",CONCATENATE(VLOOKUP(N98,'[1]zawodnicy'!$A:$E,2,FALSE)," ",VLOOKUP(N98,'[1]zawodnicy'!$A:$E,3,FALSE)," - ",VLOOKUP(N98,'[1]zawodnicy'!$A:$E,4,FALSE)),"")</f>
        <v>Filip RAMOS - UKSB Volant Mielec</v>
      </c>
      <c r="P98" s="161"/>
      <c r="Q98" s="162" t="str">
        <f>IF(H97="",I97,H97)</f>
        <v>21:6,21:10</v>
      </c>
      <c r="R98" s="169" t="str">
        <f>IF(F99="","",VLOOKUP(F99,'[1]zawodnicy'!$A:$D,3,FALSE))</f>
        <v>MICHAŁEK</v>
      </c>
      <c r="S98" s="142"/>
      <c r="T98" s="122"/>
    </row>
    <row r="99" spans="1:20" ht="15.75" thickBot="1">
      <c r="A99" s="137">
        <f>Q99</f>
        <v>22</v>
      </c>
      <c r="B99" s="2" t="str">
        <f>F97</f>
        <v>K5180</v>
      </c>
      <c r="C99" s="2" t="str">
        <f>G97</f>
        <v>D5257</v>
      </c>
      <c r="D99" s="2" t="str">
        <f>F101</f>
        <v>M4612</v>
      </c>
      <c r="E99" s="2" t="str">
        <f>G101</f>
        <v>M4717</v>
      </c>
      <c r="F99" s="2" t="str">
        <f>IF(A99=0,IF(AND(LEN(B99)&gt;0,LEN(D99)=0),B99,IF(AND(LEN(D99)&gt;0,LEN(B99)=0),D99,"")),IF((VLOOKUP(A99,'[1]plan gier'!$X:$AF,7,FALSE))="","",VLOOKUP(VLOOKUP(A99,'[1]plan gier'!$X:$AF,7,FALSE),'[1]zawodnicy'!$A:$E,1,FALSE)))</f>
        <v>M4612</v>
      </c>
      <c r="G99" s="2" t="str">
        <f>IF(A99=0,IF(AND(LEN(C99)&gt;0,LEN(E99)=0),C99,IF(AND(LEN(E99)&gt;0,LEN(C99)=0),E99,"")),IF((VLOOKUP(A99,'[1]plan gier'!$X:$AF,8,FALSE))="","",VLOOKUP(VLOOKUP(A99,'[1]plan gier'!$X:$AF,8,FALSE),'[1]zawodnicy'!$A:$E,1,FALSE)))</f>
        <v>M4717</v>
      </c>
      <c r="H99" s="2" t="str">
        <f>IF(A99=0,"",IF((VLOOKUP(A99,'[1]plan gier'!$X:$AF,7,FALSE))="","",VLOOKUP(A99,'[1]plan gier'!$X:$AF,9,FALSE)))</f>
        <v>21:6,21:8</v>
      </c>
      <c r="I99" s="2" t="str">
        <f>IF(A99=0,"",IF(VLOOKUP(A99,'[1]plan gier'!A:S,19,FALSE)="","",VLOOKUP(A99,'[1]plan gier'!A:S,19,FALSE)))</f>
        <v>godz.11:40</v>
      </c>
      <c r="J99" s="2" t="str">
        <f>L87</f>
        <v>Mikst</v>
      </c>
      <c r="L99" s="163" t="s">
        <v>99</v>
      </c>
      <c r="N99" s="164" t="str">
        <f>UPPER(IF(M98="","",IF(ISTEXT(L99),L99,IF(AND(L85&gt;0,M98&gt;0),VLOOKUP(L85&amp;M98&amp;J97,'[1]grup-puch'!I:K,3,FALSE),""))))</f>
        <v>M5701</v>
      </c>
      <c r="O99" s="165" t="str">
        <f>IF(N99&lt;&gt;"",CONCATENATE(VLOOKUP(N99,'[1]zawodnicy'!$A:$E,2,FALSE)," ",VLOOKUP(N99,'[1]zawodnicy'!$A:$E,3,FALSE)," - ",VLOOKUP(N99,'[1]zawodnicy'!$A:$E,4,FALSE)),"")</f>
        <v>Julia MARTYKA - UKSB Volant Mielec</v>
      </c>
      <c r="P99" s="166"/>
      <c r="Q99" s="141">
        <v>22</v>
      </c>
      <c r="R99" s="170" t="str">
        <f>IF(G99="","",VLOOKUP(G99,'[1]zawodnicy'!$A:$D,3,FALSE))</f>
        <v>MYCEK</v>
      </c>
      <c r="S99" s="142"/>
      <c r="T99" s="122"/>
    </row>
    <row r="100" spans="11:20" ht="15.75" thickTop="1">
      <c r="K100" s="118">
        <f>IF(L86&gt;8,13,"")</f>
        <v>13</v>
      </c>
      <c r="L100" s="167" t="s">
        <v>108</v>
      </c>
      <c r="M100" s="151">
        <f>IF(K100="","",MAX(M88:M99)+1)</f>
        <v>7</v>
      </c>
      <c r="N100" s="168" t="str">
        <f>UPPER(IF(M100="","",IF(ISTEXT(L100),L100,IF(AND(L85&gt;0,M100&gt;0),VLOOKUP(L85&amp;M100&amp;J101,'[1]grup-puch'!I:J,2,FALSE),""))))</f>
        <v>M4612</v>
      </c>
      <c r="O100" s="139" t="str">
        <f>IF(N100&lt;&gt;"",CONCATENATE(VLOOKUP(N100,'[1]zawodnicy'!$A:$E,2,FALSE)," ",VLOOKUP(N100,'[1]zawodnicy'!$A:$E,3,FALSE)," - ",VLOOKUP(N100,'[1]zawodnicy'!$A:$E,4,FALSE)),"")</f>
        <v>Patryk MICHAŁEK - UKS Orbitek Straszęcin</v>
      </c>
      <c r="P100" s="161"/>
      <c r="Q100" s="169" t="str">
        <f>IF(F101="","",VLOOKUP(F101,'[1]zawodnicy'!$A:$D,3,FALSE))</f>
        <v>MICHAŁEK</v>
      </c>
      <c r="R100" s="144" t="str">
        <f>IF(H99="",I99,H99)</f>
        <v>21:6,21:8</v>
      </c>
      <c r="S100" s="142"/>
      <c r="T100" s="122"/>
    </row>
    <row r="101" spans="1:20" ht="15">
      <c r="A101" s="126">
        <f>P101</f>
        <v>16</v>
      </c>
      <c r="B101" s="2" t="str">
        <f>IF(N100="","",N100)</f>
        <v>M4612</v>
      </c>
      <c r="C101" s="2" t="str">
        <f>IF(N101="","",N101)</f>
        <v>M4717</v>
      </c>
      <c r="D101" s="2" t="str">
        <f>IF(N102="","",N102)</f>
        <v>S5261</v>
      </c>
      <c r="E101" s="2" t="str">
        <f>IF(N103="","",N103)</f>
        <v>L5259</v>
      </c>
      <c r="F101" s="2" t="str">
        <f>IF(A101=0,IF(AND(LEN(B101)&gt;0,LEN(D101)=0),VLOOKUP(B101,'[1]zawodnicy'!$A:$E,1,FALSE),IF(AND(LEN(D101)&gt;0,LEN(B101)=0),VLOOKUP(D101,'[1]zawodnicy'!$A:$E,1,FALSE),"")),IF((VLOOKUP(A101,'[1]plan gier'!$X:$AF,7,FALSE))="","",VLOOKUP(VLOOKUP(A101,'[1]plan gier'!$X:$AF,7,FALSE),'[1]zawodnicy'!$A:$E,1,FALSE)))</f>
        <v>M4612</v>
      </c>
      <c r="G101" s="2" t="str">
        <f>IF(A101=0,IF(AND(LEN(C101)&gt;1,LEN(E101)=0),VLOOKUP(C101,'[1]zawodnicy'!$A:$E,1,FALSE),IF(AND(LEN(E101)&gt;1,LEN(C101)=0),VLOOKUP(E101,'[1]zawodnicy'!$A:$E,1,FALSE),"")),IF((VLOOKUP(A101,'[1]plan gier'!$X:$AF,8,FALSE))="","",VLOOKUP(VLOOKUP(A101,'[1]plan gier'!$X:$AF,8,FALSE),'[1]zawodnicy'!$A:$E,1,FALSE)))</f>
        <v>M4717</v>
      </c>
      <c r="H101" s="2" t="str">
        <f>IF(A101=0,"",IF((VLOOKUP(A101,'[1]plan gier'!$X:$AF,7,FALSE))="","",VLOOKUP(A101,'[1]plan gier'!$X:$AF,9,FALSE)))</f>
        <v>21:6,21:4</v>
      </c>
      <c r="I101" s="2" t="str">
        <f>IF(A101=0,"",IF(VLOOKUP(A101,'[1]plan gier'!A:S,19,FALSE)="","",VLOOKUP(A101,'[1]plan gier'!A:S,19,FALSE)))</f>
        <v>godz.11:00</v>
      </c>
      <c r="J101" s="2" t="str">
        <f>L87</f>
        <v>Mikst</v>
      </c>
      <c r="L101" s="128" t="s">
        <v>97</v>
      </c>
      <c r="N101" s="158" t="str">
        <f>UPPER(IF(M100="","",IF(ISTEXT(L101),L101,IF(AND(L85&gt;0,M100&gt;0),VLOOKUP(L85&amp;M100&amp;J101,'[1]grup-puch'!I:K,3,FALSE),""))))</f>
        <v>M4717</v>
      </c>
      <c r="O101" s="159" t="str">
        <f>IF(N101&lt;&gt;"",CONCATENATE(VLOOKUP(N101,'[1]zawodnicy'!$A:$E,2,FALSE)," ",VLOOKUP(N101,'[1]zawodnicy'!$A:$E,3,FALSE)," - ",VLOOKUP(N101,'[1]zawodnicy'!$A:$E,4,FALSE)),"")</f>
        <v>Beata MYCEK - MKS Stal Nowa Dęba</v>
      </c>
      <c r="P101" s="160">
        <v>16</v>
      </c>
      <c r="Q101" s="170" t="str">
        <f>IF(G101="","",VLOOKUP(G101,'[1]zawodnicy'!$A:$D,3,FALSE))</f>
        <v>MYCEK</v>
      </c>
      <c r="R101" s="122"/>
      <c r="S101" s="142"/>
      <c r="T101" s="122"/>
    </row>
    <row r="102" spans="11:20" ht="15">
      <c r="K102" s="118">
        <f>IF(L86&gt;9,15,"")</f>
        <v>15</v>
      </c>
      <c r="L102" s="128" t="s">
        <v>66</v>
      </c>
      <c r="M102" s="151">
        <f>IF(K102="","",MAX(M88:M101)+1)</f>
        <v>8</v>
      </c>
      <c r="N102" s="155" t="str">
        <f>UPPER(IF(M102="","",IF(ISTEXT(L102),L102,IF(AND(L85&gt;0,M102&gt;0),VLOOKUP(L85&amp;M102&amp;J101,'[1]grup-puch'!I:J,2,FALSE),""))))</f>
        <v>S5261</v>
      </c>
      <c r="O102" s="156" t="str">
        <f>IF(N102&lt;&gt;"",CONCATENATE(VLOOKUP(N102,'[1]zawodnicy'!$A:$E,2,FALSE)," ",VLOOKUP(N102,'[1]zawodnicy'!$A:$E,3,FALSE)," - ",VLOOKUP(N102,'[1]zawodnicy'!$A:$E,4,FALSE)),"")</f>
        <v>Jakub SUSZYŃSKI - MKS Stal Nowa Dęba</v>
      </c>
      <c r="P102" s="161"/>
      <c r="Q102" s="136" t="str">
        <f>IF(H101="",I101,H101)</f>
        <v>21:6,21:4</v>
      </c>
      <c r="R102" s="122"/>
      <c r="S102" s="142"/>
      <c r="T102" s="144" t="str">
        <f>IF(F103="","",VLOOKUP(F103,'[1]zawodnicy'!$A:$D,3,FALSE))</f>
        <v>LEJKO</v>
      </c>
    </row>
    <row r="103" spans="1:20" ht="15.75" thickBot="1">
      <c r="A103" s="146">
        <f>S103</f>
        <v>121</v>
      </c>
      <c r="B103" s="2" t="str">
        <f>F95</f>
        <v>M4612</v>
      </c>
      <c r="C103" s="2" t="str">
        <f>G95</f>
        <v>M4717</v>
      </c>
      <c r="D103" s="2" t="str">
        <f>F111</f>
        <v>L4716</v>
      </c>
      <c r="E103" s="2" t="str">
        <f>G111</f>
        <v>R4591</v>
      </c>
      <c r="F103" s="2" t="str">
        <f>IF(A103=0,IF(AND(LEN(B103)&gt;0,LEN(D103)=0),B103,IF(AND(LEN(D103)&gt;0,LEN(B103)=0),D103,"")),IF((VLOOKUP(A103,'[1]plan gier'!$X:$AF,7,FALSE))="","",VLOOKUP(VLOOKUP(A103,'[1]plan gier'!$X:$AF,7,FALSE),'[1]zawodnicy'!$A:$E,1,FALSE)))</f>
        <v>L4716</v>
      </c>
      <c r="G103" s="2" t="str">
        <f>IF(A103=0,IF(AND(LEN(C103)&gt;0,LEN(E103)=0),C103,IF(AND(LEN(E103)&gt;0,LEN(C103)=0),E103,"")),IF((VLOOKUP(A103,'[1]plan gier'!$X:$AF,8,FALSE))="","",VLOOKUP(VLOOKUP(A103,'[1]plan gier'!$X:$AF,8,FALSE),'[1]zawodnicy'!$A:$E,1,FALSE)))</f>
        <v>R4591</v>
      </c>
      <c r="H103" s="2" t="str">
        <f>IF(A103=0,"",IF((VLOOKUP(A103,'[1]plan gier'!$X:$AF,7,FALSE))="","",VLOOKUP(A103,'[1]plan gier'!$X:$AF,9,FALSE)))</f>
        <v>21:17,18:21,21:10</v>
      </c>
      <c r="I103" s="2" t="str">
        <f>IF(A103=0,"",IF(VLOOKUP(A103,'[1]plan gier'!A:S,19,FALSE)="","",VLOOKUP(A103,'[1]plan gier'!A:S,19,FALSE)))</f>
        <v>godz.20:00</v>
      </c>
      <c r="J103" s="2" t="str">
        <f>L87</f>
        <v>Mikst</v>
      </c>
      <c r="L103" s="163" t="s">
        <v>101</v>
      </c>
      <c r="N103" s="164" t="str">
        <f>UPPER(IF(M102="","",IF(ISTEXT(L103),L103,IF(AND(L85&gt;0,M102&gt;0),VLOOKUP(L85&amp;M102&amp;J101,'[1]grup-puch'!I:K,3,FALSE),""))))</f>
        <v>L5259</v>
      </c>
      <c r="O103" s="165" t="str">
        <f>IF(N103&lt;&gt;"",CONCATENATE(VLOOKUP(N103,'[1]zawodnicy'!$A:$E,2,FALSE)," ",VLOOKUP(N103,'[1]zawodnicy'!$A:$E,3,FALSE)," - ",VLOOKUP(N103,'[1]zawodnicy'!$A:$E,4,FALSE)),"")</f>
        <v>Dominika LUBOCH - MKS Stal Nowa Dęba</v>
      </c>
      <c r="P103" s="166"/>
      <c r="Q103" s="144"/>
      <c r="R103" s="122"/>
      <c r="S103" s="141">
        <v>121</v>
      </c>
      <c r="T103" s="133" t="str">
        <f>IF(G103="","",VLOOKUP(G103,'[1]zawodnicy'!$A:$D,3,FALSE))</f>
        <v>RÓG</v>
      </c>
    </row>
    <row r="104" spans="11:20" ht="15.75" thickTop="1">
      <c r="K104" s="118">
        <f>IF(L86&gt;8,18,"")</f>
        <v>18</v>
      </c>
      <c r="L104" s="167" t="s">
        <v>62</v>
      </c>
      <c r="M104" s="151">
        <f>IF(K104="","",MAX(M88:M103)+1)</f>
        <v>9</v>
      </c>
      <c r="N104" s="168" t="str">
        <f>UPPER(IF(M104="","",IF(ISTEXT(L104),L104,IF(AND(L85&gt;0,M104&gt;0),VLOOKUP(L85&amp;M104&amp;J105,'[1]grup-puch'!I:J,2,FALSE),""))))</f>
        <v>S5697</v>
      </c>
      <c r="O104" s="139" t="str">
        <f>IF(N104&lt;&gt;"",CONCATENATE(VLOOKUP(N104,'[1]zawodnicy'!$A:$E,2,FALSE)," ",VLOOKUP(N104,'[1]zawodnicy'!$A:$E,3,FALSE)," - ",VLOOKUP(N104,'[1]zawodnicy'!$A:$E,4,FALSE)),"")</f>
        <v>Kuba SITEK - ----</v>
      </c>
      <c r="P104" s="161"/>
      <c r="Q104" s="144" t="str">
        <f>IF(F105="","",VLOOKUP(F105,'[1]zawodnicy'!$A:$D,3,FALSE))</f>
        <v>STRAŻ</v>
      </c>
      <c r="R104" s="122"/>
      <c r="S104" s="142"/>
      <c r="T104" s="122" t="str">
        <f>IF(H103="",I103,H103)</f>
        <v>21:17,18:21,21:10</v>
      </c>
    </row>
    <row r="105" spans="1:20" ht="15">
      <c r="A105" s="126">
        <f>P105</f>
        <v>17</v>
      </c>
      <c r="B105" s="2" t="str">
        <f>IF(N104="","",N104)</f>
        <v>S5697</v>
      </c>
      <c r="C105" s="2" t="str">
        <f>IF(N105="","",N105)</f>
        <v>D5052</v>
      </c>
      <c r="D105" s="2" t="str">
        <f>IF(N106="","",N106)</f>
        <v>S5567</v>
      </c>
      <c r="E105" s="2" t="str">
        <f>IF(N107="","",N107)</f>
        <v>J4728</v>
      </c>
      <c r="F105" s="2" t="str">
        <f>IF(A105=0,IF(AND(LEN(B105)&gt;0,LEN(D105)=0),VLOOKUP(B105,'[1]zawodnicy'!$A:$E,1,FALSE),IF(AND(LEN(D105)&gt;0,LEN(B105)=0),VLOOKUP(D105,'[1]zawodnicy'!$A:$E,1,FALSE),"")),IF((VLOOKUP(A105,'[1]plan gier'!$X:$AF,7,FALSE))="","",VLOOKUP(VLOOKUP(A105,'[1]plan gier'!$X:$AF,7,FALSE),'[1]zawodnicy'!$A:$E,1,FALSE)))</f>
        <v>S5567</v>
      </c>
      <c r="G105" s="2" t="str">
        <f>IF(A105=0,IF(AND(LEN(C105)&gt;1,LEN(E105)=0),VLOOKUP(C105,'[1]zawodnicy'!$A:$E,1,FALSE),IF(AND(LEN(E105)&gt;1,LEN(C105)=0),VLOOKUP(E105,'[1]zawodnicy'!$A:$E,1,FALSE),"")),IF((VLOOKUP(A105,'[1]plan gier'!$X:$AF,8,FALSE))="","",VLOOKUP(VLOOKUP(A105,'[1]plan gier'!$X:$AF,8,FALSE),'[1]zawodnicy'!$A:$E,1,FALSE)))</f>
        <v>J4728</v>
      </c>
      <c r="H105" s="2" t="str">
        <f>IF(A105=0,"",IF((VLOOKUP(A105,'[1]plan gier'!$X:$AF,7,FALSE))="","",VLOOKUP(A105,'[1]plan gier'!$X:$AF,9,FALSE)))</f>
        <v>13:21,21:16,21:18</v>
      </c>
      <c r="I105" s="2" t="str">
        <f>IF(A105=0,"",IF(VLOOKUP(A105,'[1]plan gier'!A:S,19,FALSE)="","",VLOOKUP(A105,'[1]plan gier'!A:S,19,FALSE)))</f>
        <v>godz.11:20</v>
      </c>
      <c r="J105" s="2" t="str">
        <f>L87</f>
        <v>Mikst</v>
      </c>
      <c r="L105" s="128" t="s">
        <v>39</v>
      </c>
      <c r="N105" s="158" t="str">
        <f>UPPER(IF(M104="","",IF(ISTEXT(L105),L105,IF(AND(L85&gt;0,M104&gt;0),VLOOKUP(L85&amp;M104&amp;J105,'[1]grup-puch'!I:K,3,FALSE),""))))</f>
        <v>D5052</v>
      </c>
      <c r="O105" s="159" t="str">
        <f>IF(N105&lt;&gt;"",CONCATENATE(VLOOKUP(N105,'[1]zawodnicy'!$A:$E,2,FALSE)," ",VLOOKUP(N105,'[1]zawodnicy'!$A:$E,3,FALSE)," - ",VLOOKUP(N105,'[1]zawodnicy'!$A:$E,4,FALSE)),"")</f>
        <v>Patrycja DOMAŃSKA - ----</v>
      </c>
      <c r="P105" s="160">
        <v>17</v>
      </c>
      <c r="Q105" s="133" t="str">
        <f>IF(G105="","",VLOOKUP(G105,'[1]zawodnicy'!$A:$D,3,FALSE))</f>
        <v>JANUS</v>
      </c>
      <c r="R105" s="122"/>
      <c r="S105" s="142"/>
      <c r="T105" s="122"/>
    </row>
    <row r="106" spans="11:20" ht="15">
      <c r="K106" s="118">
        <f>IF(L86&gt;8,20,"")</f>
        <v>20</v>
      </c>
      <c r="L106" s="128" t="s">
        <v>112</v>
      </c>
      <c r="M106" s="151">
        <f>IF(K106="","",MAX(M88:M105)+1)</f>
        <v>10</v>
      </c>
      <c r="N106" s="155" t="str">
        <f>UPPER(IF(M106="","",IF(ISTEXT(L106),L106,IF(AND(L85&gt;0,M106&gt;0),VLOOKUP(L85&amp;M106&amp;J105,'[1]grup-puch'!I:J,2,FALSE),""))))</f>
        <v>S5567</v>
      </c>
      <c r="O106" s="156" t="str">
        <f>IF(N106&lt;&gt;"",CONCATENATE(VLOOKUP(N106,'[1]zawodnicy'!$A:$E,2,FALSE)," ",VLOOKUP(N106,'[1]zawodnicy'!$A:$E,3,FALSE)," - ",VLOOKUP(N106,'[1]zawodnicy'!$A:$E,4,FALSE)),"")</f>
        <v>Mikołaj STRAŻ - UKSB Volant Mielec</v>
      </c>
      <c r="P106" s="161"/>
      <c r="Q106" s="162" t="str">
        <f>IF(H105="",I105,H105)</f>
        <v>13:21,21:16,21:18</v>
      </c>
      <c r="R106" s="144" t="str">
        <f>IF(F107="","",VLOOKUP(F107,'[1]zawodnicy'!$A:$D,3,FALSE))</f>
        <v>STRAŻ</v>
      </c>
      <c r="S106" s="142"/>
      <c r="T106" s="122"/>
    </row>
    <row r="107" spans="1:20" ht="15.75" thickBot="1">
      <c r="A107" s="137">
        <f>Q107</f>
        <v>23</v>
      </c>
      <c r="B107" s="2" t="str">
        <f>F105</f>
        <v>S5567</v>
      </c>
      <c r="C107" s="2" t="str">
        <f>G105</f>
        <v>J4728</v>
      </c>
      <c r="D107" s="2" t="str">
        <f>F109</f>
        <v>K5204</v>
      </c>
      <c r="E107" s="2" t="str">
        <f>G109</f>
        <v>W5396</v>
      </c>
      <c r="F107" s="2" t="str">
        <f>IF(A107=0,IF(AND(LEN(B107)&gt;0,LEN(D107)=0),B107,IF(AND(LEN(D107)&gt;0,LEN(B107)=0),D107,"")),IF((VLOOKUP(A107,'[1]plan gier'!$X:$AF,7,FALSE))="","",VLOOKUP(VLOOKUP(A107,'[1]plan gier'!$X:$AF,7,FALSE),'[1]zawodnicy'!$A:$E,1,FALSE)))</f>
        <v>S5567</v>
      </c>
      <c r="G107" s="2" t="str">
        <f>IF(A107=0,IF(AND(LEN(C107)&gt;0,LEN(E107)=0),C107,IF(AND(LEN(E107)&gt;0,LEN(C107)=0),E107,"")),IF((VLOOKUP(A107,'[1]plan gier'!$X:$AF,8,FALSE))="","",VLOOKUP(VLOOKUP(A107,'[1]plan gier'!$X:$AF,8,FALSE),'[1]zawodnicy'!$A:$E,1,FALSE)))</f>
        <v>J4728</v>
      </c>
      <c r="H107" s="2" t="str">
        <f>IF(A107=0,"",IF((VLOOKUP(A107,'[1]plan gier'!$X:$AF,7,FALSE))="","",VLOOKUP(A107,'[1]plan gier'!$X:$AF,9,FALSE)))</f>
        <v>21:14,20:22,21:14</v>
      </c>
      <c r="I107" s="2" t="str">
        <f>IF(A107=0,"",IF(VLOOKUP(A107,'[1]plan gier'!A:S,19,FALSE)="","",VLOOKUP(A107,'[1]plan gier'!A:S,19,FALSE)))</f>
        <v>godz.11:40</v>
      </c>
      <c r="J107" s="2" t="str">
        <f>L87</f>
        <v>Mikst</v>
      </c>
      <c r="L107" s="163" t="s">
        <v>102</v>
      </c>
      <c r="N107" s="164" t="str">
        <f>UPPER(IF(M106="","",IF(ISTEXT(L107),L107,IF(AND(L85&gt;0,M106&gt;0),VLOOKUP(L85&amp;M106&amp;J105,'[1]grup-puch'!I:K,3,FALSE),""))))</f>
        <v>J4728</v>
      </c>
      <c r="O107" s="165" t="str">
        <f>IF(N107&lt;&gt;"",CONCATENATE(VLOOKUP(N107,'[1]zawodnicy'!$A:$E,2,FALSE)," ",VLOOKUP(N107,'[1]zawodnicy'!$A:$E,3,FALSE)," - ",VLOOKUP(N107,'[1]zawodnicy'!$A:$E,4,FALSE)),"")</f>
        <v>Paulina JANUS - UKSB Volant Mielec</v>
      </c>
      <c r="P107" s="166"/>
      <c r="Q107" s="141">
        <v>23</v>
      </c>
      <c r="R107" s="133" t="str">
        <f>IF(G107="","",VLOOKUP(G107,'[1]zawodnicy'!$A:$D,3,FALSE))</f>
        <v>JANUS</v>
      </c>
      <c r="S107" s="142"/>
      <c r="T107" s="122"/>
    </row>
    <row r="108" spans="11:20" ht="15.75" thickTop="1">
      <c r="K108" s="118">
        <f>IF(L86&gt;12,22,"")</f>
        <v>22</v>
      </c>
      <c r="L108" s="167" t="s">
        <v>110</v>
      </c>
      <c r="M108" s="151">
        <f>IF(K108="","",MAX(M88:M107)+1)</f>
        <v>11</v>
      </c>
      <c r="N108" s="168" t="str">
        <f>UPPER(IF(M108="","",IF(ISTEXT(L108),L108,IF(AND(L85&gt;0,M108&gt;0),VLOOKUP(L85&amp;M108&amp;J109,'[1]grup-puch'!I:J,2,FALSE),""))))</f>
        <v>J5632</v>
      </c>
      <c r="O108" s="139" t="str">
        <f>IF(N108&lt;&gt;"",CONCATENATE(VLOOKUP(N108,'[1]zawodnicy'!$A:$E,2,FALSE)," ",VLOOKUP(N108,'[1]zawodnicy'!$A:$E,3,FALSE)," - ",VLOOKUP(N108,'[1]zawodnicy'!$A:$E,4,FALSE)),"")</f>
        <v>Oskar JEMIOŁO - UKSB Volant Mielec</v>
      </c>
      <c r="P108" s="161"/>
      <c r="Q108" s="169" t="str">
        <f>IF(F109="","",VLOOKUP(F109,'[1]zawodnicy'!$A:$D,3,FALSE))</f>
        <v>KRUPCZAK</v>
      </c>
      <c r="R108" s="142" t="str">
        <f>IF(H107="",I107,H107)</f>
        <v>21:14,20:22,21:14</v>
      </c>
      <c r="S108" s="142"/>
      <c r="T108" s="122"/>
    </row>
    <row r="109" spans="1:20" ht="15">
      <c r="A109" s="126">
        <f>P109</f>
        <v>18</v>
      </c>
      <c r="B109" s="2" t="str">
        <f>IF(N108="","",N108)</f>
        <v>J5632</v>
      </c>
      <c r="C109" s="2" t="str">
        <f>IF(N109="","",N109)</f>
        <v>G5649</v>
      </c>
      <c r="D109" s="2" t="str">
        <f>IF(N110="","",N110)</f>
        <v>K5204</v>
      </c>
      <c r="E109" s="2" t="str">
        <f>IF(N111="","",N111)</f>
        <v>W5396</v>
      </c>
      <c r="F109" s="2" t="str">
        <f>IF(A109=0,IF(AND(LEN(B109)&gt;0,LEN(D109)=0),VLOOKUP(B109,'[1]zawodnicy'!$A:$E,1,FALSE),IF(AND(LEN(D109)&gt;0,LEN(B109)=0),VLOOKUP(D109,'[1]zawodnicy'!$A:$E,1,FALSE),"")),IF((VLOOKUP(A109,'[1]plan gier'!$X:$AF,7,FALSE))="","",VLOOKUP(VLOOKUP(A109,'[1]plan gier'!$X:$AF,7,FALSE),'[1]zawodnicy'!$A:$E,1,FALSE)))</f>
        <v>K5204</v>
      </c>
      <c r="G109" s="2" t="str">
        <f>IF(A109=0,IF(AND(LEN(C109)&gt;1,LEN(E109)=0),VLOOKUP(C109,'[1]zawodnicy'!$A:$E,1,FALSE),IF(AND(LEN(E109)&gt;1,LEN(C109)=0),VLOOKUP(E109,'[1]zawodnicy'!$A:$E,1,FALSE),"")),IF((VLOOKUP(A109,'[1]plan gier'!$X:$AF,8,FALSE))="","",VLOOKUP(VLOOKUP(A109,'[1]plan gier'!$X:$AF,8,FALSE),'[1]zawodnicy'!$A:$E,1,FALSE)))</f>
        <v>W5396</v>
      </c>
      <c r="H109" s="2" t="str">
        <f>IF(A109=0,"",IF((VLOOKUP(A109,'[1]plan gier'!$X:$AF,7,FALSE))="","",VLOOKUP(A109,'[1]plan gier'!$X:$AF,9,FALSE)))</f>
        <v>21:0,21:0</v>
      </c>
      <c r="I109" s="2" t="str">
        <f>IF(A109=0,"",IF(VLOOKUP(A109,'[1]plan gier'!A:S,19,FALSE)="","",VLOOKUP(A109,'[1]plan gier'!A:S,19,FALSE)))</f>
        <v>godz.11:20</v>
      </c>
      <c r="J109" s="2" t="str">
        <f>L87</f>
        <v>Mikst</v>
      </c>
      <c r="L109" s="128" t="s">
        <v>105</v>
      </c>
      <c r="N109" s="158" t="str">
        <f>UPPER(IF(M108="","",IF(ISTEXT(L109),L109,IF(AND(L85&gt;0,M108&gt;0),VLOOKUP(L85&amp;M108&amp;J109,'[1]grup-puch'!I:K,3,FALSE),""))))</f>
        <v>G5649</v>
      </c>
      <c r="O109" s="159" t="str">
        <f>IF(N109&lt;&gt;"",CONCATENATE(VLOOKUP(N109,'[1]zawodnicy'!$A:$E,2,FALSE)," ",VLOOKUP(N109,'[1]zawodnicy'!$A:$E,3,FALSE)," - ",VLOOKUP(N109,'[1]zawodnicy'!$A:$E,4,FALSE)),"")</f>
        <v>Wiktoria GRĄDZKA - UKSB Volant Mielec</v>
      </c>
      <c r="P109" s="160">
        <v>18</v>
      </c>
      <c r="Q109" s="170" t="str">
        <f>IF(G109="","",VLOOKUP(G109,'[1]zawodnicy'!$A:$D,3,FALSE))</f>
        <v>WILK</v>
      </c>
      <c r="R109" s="142"/>
      <c r="S109" s="142"/>
      <c r="T109" s="122"/>
    </row>
    <row r="110" spans="11:20" ht="15">
      <c r="K110" s="118">
        <f>IF(L86&gt;8,24,"")</f>
        <v>24</v>
      </c>
      <c r="L110" s="128" t="s">
        <v>57</v>
      </c>
      <c r="M110" s="151">
        <f>IF(K110="","",MAX(M88:M109)+1)</f>
        <v>12</v>
      </c>
      <c r="N110" s="155" t="str">
        <f>UPPER(IF(M110="","",IF(ISTEXT(L110),L110,IF(AND(L85&gt;0,M110&gt;0),VLOOKUP(L85&amp;M110&amp;J109,'[1]grup-puch'!I:J,2,FALSE),""))))</f>
        <v>K5204</v>
      </c>
      <c r="O110" s="156" t="str">
        <f>IF(N110&lt;&gt;"",CONCATENATE(VLOOKUP(N110,'[1]zawodnicy'!$A:$E,2,FALSE)," ",VLOOKUP(N110,'[1]zawodnicy'!$A:$E,3,FALSE)," - ",VLOOKUP(N110,'[1]zawodnicy'!$A:$E,4,FALSE)),"")</f>
        <v>Patryk KRUPCZAK - UKS Aktywna Piątka Przemyśl</v>
      </c>
      <c r="P110" s="161"/>
      <c r="Q110" s="136" t="str">
        <f>IF(H109="",I109,H109)</f>
        <v>21:0,21:0</v>
      </c>
      <c r="R110" s="142"/>
      <c r="S110" s="169" t="str">
        <f>IF(F111="","",VLOOKUP(F111,'[1]zawodnicy'!$A:$D,3,FALSE))</f>
        <v>LEJKO</v>
      </c>
      <c r="T110" s="122"/>
    </row>
    <row r="111" spans="1:20" ht="15.75" thickBot="1">
      <c r="A111" s="171">
        <f>R111</f>
        <v>112</v>
      </c>
      <c r="B111" s="2" t="str">
        <f>F107</f>
        <v>S5567</v>
      </c>
      <c r="C111" s="2" t="str">
        <f>G107</f>
        <v>J4728</v>
      </c>
      <c r="D111" s="2" t="str">
        <f>F115</f>
        <v>L4716</v>
      </c>
      <c r="E111" s="2" t="str">
        <f>G115</f>
        <v>R4591</v>
      </c>
      <c r="F111" s="2" t="str">
        <f>IF(A111=0,IF(AND(LEN(B111)&gt;0,LEN(D111)=0),B111,IF(AND(LEN(D111)&gt;0,LEN(B111)=0),D111,"")),IF((VLOOKUP(A111,'[1]plan gier'!$X:$AF,7,FALSE))="","",VLOOKUP(VLOOKUP(A111,'[1]plan gier'!$X:$AF,7,FALSE),'[1]zawodnicy'!$A:$E,1,FALSE)))</f>
        <v>L4716</v>
      </c>
      <c r="G111" s="2" t="str">
        <f>IF(A111=0,IF(AND(LEN(C111)&gt;0,LEN(E111)=0),C111,IF(AND(LEN(E111)&gt;0,LEN(C111)=0),E111,"")),IF((VLOOKUP(A111,'[1]plan gier'!$X:$AF,8,FALSE))="","",VLOOKUP(VLOOKUP(A111,'[1]plan gier'!$X:$AF,8,FALSE),'[1]zawodnicy'!$A:$E,1,FALSE)))</f>
        <v>R4591</v>
      </c>
      <c r="H111" s="2" t="str">
        <f>IF(A111=0,"",IF((VLOOKUP(A111,'[1]plan gier'!$X:$AF,7,FALSE))="","",VLOOKUP(A111,'[1]plan gier'!$X:$AF,9,FALSE)))</f>
        <v>21:5,21:5</v>
      </c>
      <c r="I111" s="2" t="str">
        <f>IF(A111=0,"",IF(VLOOKUP(A111,'[1]plan gier'!A:S,19,FALSE)="","",VLOOKUP(A111,'[1]plan gier'!A:S,19,FALSE)))</f>
        <v>godz.19:00</v>
      </c>
      <c r="J111" s="2" t="str">
        <f>L87</f>
        <v>Mikst</v>
      </c>
      <c r="L111" s="163" t="s">
        <v>41</v>
      </c>
      <c r="N111" s="164" t="str">
        <f>UPPER(IF(M110="","",IF(ISTEXT(L111),L111,IF(AND(L85&gt;0,M110&gt;0),VLOOKUP(L85&amp;M110&amp;J109,'[1]grup-puch'!I:K,3,FALSE),""))))</f>
        <v>W5396</v>
      </c>
      <c r="O111" s="165" t="str">
        <f>IF(N111&lt;&gt;"",CONCATENATE(VLOOKUP(N111,'[1]zawodnicy'!$A:$E,2,FALSE)," ",VLOOKUP(N111,'[1]zawodnicy'!$A:$E,3,FALSE)," - ",VLOOKUP(N111,'[1]zawodnicy'!$A:$E,4,FALSE)),"")</f>
        <v>Klaudia WILK - UKS Jagiellonka Medyka</v>
      </c>
      <c r="P111" s="166"/>
      <c r="Q111" s="144"/>
      <c r="R111" s="141">
        <v>112</v>
      </c>
      <c r="S111" s="170" t="str">
        <f>IF(G111="","",VLOOKUP(G111,'[1]zawodnicy'!$A:$D,3,FALSE))</f>
        <v>RÓG</v>
      </c>
      <c r="T111" s="122"/>
    </row>
    <row r="112" spans="11:20" ht="15.75" thickTop="1">
      <c r="K112" s="118">
        <f>IF(L86&gt;10,26,"")</f>
        <v>26</v>
      </c>
      <c r="L112" s="167" t="s">
        <v>113</v>
      </c>
      <c r="M112" s="151">
        <f>IF(K112="","",MAX(M88:M111)+1)</f>
        <v>13</v>
      </c>
      <c r="N112" s="168" t="str">
        <f>UPPER(IF(M112="","",IF(ISTEXT(L112),L112,IF(AND(L85&gt;0,M112&gt;0),VLOOKUP(L85&amp;M112&amp;J113,'[1]grup-puch'!I:J,2,FALSE),""))))</f>
        <v>S5071</v>
      </c>
      <c r="O112" s="139" t="str">
        <f>IF(N112&lt;&gt;"",CONCATENATE(VLOOKUP(N112,'[1]zawodnicy'!$A:$E,2,FALSE)," ",VLOOKUP(N112,'[1]zawodnicy'!$A:$E,3,FALSE)," - ",VLOOKUP(N112,'[1]zawodnicy'!$A:$E,4,FALSE)),"")</f>
        <v>Tobiasz SAŁAGAJ - UKSB Volant Mielec</v>
      </c>
      <c r="P112" s="161"/>
      <c r="Q112" s="144" t="str">
        <f>IF(F113="","",VLOOKUP(F113,'[1]zawodnicy'!$A:$D,3,FALSE))</f>
        <v>SAŁAGAJ</v>
      </c>
      <c r="R112" s="142"/>
      <c r="S112" s="144" t="str">
        <f>IF(H111="",I111,H111)</f>
        <v>21:5,21:5</v>
      </c>
      <c r="T112" s="122"/>
    </row>
    <row r="113" spans="1:20" ht="15">
      <c r="A113" s="126">
        <f>P113</f>
        <v>19</v>
      </c>
      <c r="B113" s="2" t="str">
        <f>IF(N112="","",N112)</f>
        <v>S5071</v>
      </c>
      <c r="C113" s="2" t="str">
        <f>IF(N113="","",N113)</f>
        <v>S5702</v>
      </c>
      <c r="D113" s="2" t="str">
        <f>IF(N114="","",N114)</f>
        <v>K4981</v>
      </c>
      <c r="E113" s="2" t="str">
        <f>IF(N115="","",N115)</f>
        <v>S5235</v>
      </c>
      <c r="F113" s="2" t="str">
        <f>IF(A113=0,IF(AND(LEN(B113)&gt;0,LEN(D113)=0),VLOOKUP(B113,'[1]zawodnicy'!$A:$E,1,FALSE),IF(AND(LEN(D113)&gt;0,LEN(B113)=0),VLOOKUP(D113,'[1]zawodnicy'!$A:$E,1,FALSE),"")),IF((VLOOKUP(A113,'[1]plan gier'!$X:$AF,7,FALSE))="","",VLOOKUP(VLOOKUP(A113,'[1]plan gier'!$X:$AF,7,FALSE),'[1]zawodnicy'!$A:$E,1,FALSE)))</f>
        <v>S5071</v>
      </c>
      <c r="G113" s="2" t="str">
        <f>IF(A113=0,IF(AND(LEN(C113)&gt;1,LEN(E113)=0),VLOOKUP(C113,'[1]zawodnicy'!$A:$E,1,FALSE),IF(AND(LEN(E113)&gt;1,LEN(C113)=0),VLOOKUP(E113,'[1]zawodnicy'!$A:$E,1,FALSE),"")),IF((VLOOKUP(A113,'[1]plan gier'!$X:$AF,8,FALSE))="","",VLOOKUP(VLOOKUP(A113,'[1]plan gier'!$X:$AF,8,FALSE),'[1]zawodnicy'!$A:$E,1,FALSE)))</f>
        <v>S5702</v>
      </c>
      <c r="H113" s="2" t="str">
        <f>IF(A113=0,"",IF((VLOOKUP(A113,'[1]plan gier'!$X:$AF,7,FALSE))="","",VLOOKUP(A113,'[1]plan gier'!$X:$AF,9,FALSE)))</f>
        <v>21:0,21:0</v>
      </c>
      <c r="I113" s="2" t="str">
        <f>IF(A113=0,"",IF(VLOOKUP(A113,'[1]plan gier'!A:S,19,FALSE)="","",VLOOKUP(A113,'[1]plan gier'!A:S,19,FALSE)))</f>
        <v>godz.11:20</v>
      </c>
      <c r="J113" s="2" t="str">
        <f>L87</f>
        <v>Mikst</v>
      </c>
      <c r="L113" s="128" t="s">
        <v>100</v>
      </c>
      <c r="N113" s="158" t="str">
        <f>UPPER(IF(M112="","",IF(ISTEXT(L113),L113,IF(AND(L85&gt;0,M112&gt;0),VLOOKUP(L85&amp;M112&amp;J113,'[1]grup-puch'!I:K,3,FALSE),""))))</f>
        <v>S5702</v>
      </c>
      <c r="O113" s="159" t="str">
        <f>IF(N113&lt;&gt;"",CONCATENATE(VLOOKUP(N113,'[1]zawodnicy'!$A:$E,2,FALSE)," ",VLOOKUP(N113,'[1]zawodnicy'!$A:$E,3,FALSE)," - ",VLOOKUP(N113,'[1]zawodnicy'!$A:$E,4,FALSE)),"")</f>
        <v>Paulina SKAZA - UKSB Volant Mielec</v>
      </c>
      <c r="P113" s="160">
        <v>19</v>
      </c>
      <c r="Q113" s="133" t="str">
        <f>IF(G113="","",VLOOKUP(G113,'[1]zawodnicy'!$A:$D,3,FALSE))</f>
        <v>SKAZA</v>
      </c>
      <c r="R113" s="142"/>
      <c r="S113" s="122"/>
      <c r="T113" s="122"/>
    </row>
    <row r="114" spans="11:20" ht="15">
      <c r="K114" s="118">
        <f>IF(L86&gt;8,28,"")</f>
        <v>28</v>
      </c>
      <c r="L114" s="128" t="s">
        <v>69</v>
      </c>
      <c r="M114" s="151">
        <f>IF(K114="","",MAX(M88:M113)+1)</f>
        <v>14</v>
      </c>
      <c r="N114" s="155" t="str">
        <f>UPPER(IF(M114="","",IF(ISTEXT(L114),L114,IF(AND(L85&gt;0,M114&gt;0),VLOOKUP(L85&amp;M114&amp;J113,'[1]grup-puch'!I:J,2,FALSE),""))))</f>
        <v>K4981</v>
      </c>
      <c r="O114" s="156" t="str">
        <f>IF(N114&lt;&gt;"",CONCATENATE(VLOOKUP(N114,'[1]zawodnicy'!$A:$E,2,FALSE)," ",VLOOKUP(N114,'[1]zawodnicy'!$A:$E,3,FALSE)," - ",VLOOKUP(N114,'[1]zawodnicy'!$A:$E,4,FALSE)),"")</f>
        <v>Michał KOSZTYŁO - UKS Orbitek Straszęcin</v>
      </c>
      <c r="P114" s="161"/>
      <c r="Q114" s="162" t="str">
        <f>IF(H113="",I113,H113)</f>
        <v>21:0,21:0</v>
      </c>
      <c r="R114" s="169" t="str">
        <f>IF(F115="","",VLOOKUP(F115,'[1]zawodnicy'!$A:$D,3,FALSE))</f>
        <v>LEJKO</v>
      </c>
      <c r="S114" s="122"/>
      <c r="T114" s="122"/>
    </row>
    <row r="115" spans="1:20" ht="15.75" thickBot="1">
      <c r="A115" s="137">
        <f>Q115</f>
        <v>24</v>
      </c>
      <c r="B115" s="2" t="str">
        <f>F113</f>
        <v>S5071</v>
      </c>
      <c r="C115" s="2" t="str">
        <f>G113</f>
        <v>S5702</v>
      </c>
      <c r="D115" s="2" t="str">
        <f>F117</f>
        <v>L4716</v>
      </c>
      <c r="E115" s="2" t="str">
        <f>G117</f>
        <v>R4591</v>
      </c>
      <c r="F115" s="2" t="str">
        <f>IF(A115=0,IF(AND(LEN(B115)&gt;0,LEN(D115)=0),B115,IF(AND(LEN(D115)&gt;0,LEN(B115)=0),D115,"")),IF((VLOOKUP(A115,'[1]plan gier'!$X:$AF,7,FALSE))="","",VLOOKUP(VLOOKUP(A115,'[1]plan gier'!$X:$AF,7,FALSE),'[1]zawodnicy'!$A:$E,1,FALSE)))</f>
        <v>L4716</v>
      </c>
      <c r="G115" s="2" t="str">
        <f>IF(A115=0,IF(AND(LEN(C115)&gt;0,LEN(E115)=0),C115,IF(AND(LEN(E115)&gt;0,LEN(C115)=0),E115,"")),IF((VLOOKUP(A115,'[1]plan gier'!$X:$AF,8,FALSE))="","",VLOOKUP(VLOOKUP(A115,'[1]plan gier'!$X:$AF,8,FALSE),'[1]zawodnicy'!$A:$E,1,FALSE)))</f>
        <v>R4591</v>
      </c>
      <c r="H115" s="2" t="str">
        <f>IF(A115=0,"",IF((VLOOKUP(A115,'[1]plan gier'!$X:$AF,7,FALSE))="","",VLOOKUP(A115,'[1]plan gier'!$X:$AF,9,FALSE)))</f>
        <v>21:9,21:10</v>
      </c>
      <c r="I115" s="2" t="str">
        <f>IF(A115=0,"",IF(VLOOKUP(A115,'[1]plan gier'!A:S,19,FALSE)="","",VLOOKUP(A115,'[1]plan gier'!A:S,19,FALSE)))</f>
        <v>godz.11:40</v>
      </c>
      <c r="J115" s="2" t="str">
        <f>L87</f>
        <v>Mikst</v>
      </c>
      <c r="L115" s="163" t="s">
        <v>38</v>
      </c>
      <c r="N115" s="164" t="str">
        <f>UPPER(IF(M114="","",IF(ISTEXT(L115),L115,IF(AND(L85&gt;0,M114&gt;0),VLOOKUP(L85&amp;M114&amp;J113,'[1]grup-puch'!I:K,3,FALSE),""))))</f>
        <v>S5235</v>
      </c>
      <c r="O115" s="165" t="str">
        <f>IF(N115&lt;&gt;"",CONCATENATE(VLOOKUP(N115,'[1]zawodnicy'!$A:$E,2,FALSE)," ",VLOOKUP(N115,'[1]zawodnicy'!$A:$E,3,FALSE)," - ",VLOOKUP(N115,'[1]zawodnicy'!$A:$E,4,FALSE)),"")</f>
        <v>Wiktoria SOWA - UKS Orbitek Straszęcin</v>
      </c>
      <c r="P115" s="166"/>
      <c r="Q115" s="141">
        <v>24</v>
      </c>
      <c r="R115" s="170" t="str">
        <f>IF(G115="","",VLOOKUP(G115,'[1]zawodnicy'!$A:$D,3,FALSE))</f>
        <v>RÓG</v>
      </c>
      <c r="S115" s="122"/>
      <c r="T115" s="122"/>
    </row>
    <row r="116" spans="11:20" ht="15.75" thickTop="1">
      <c r="K116" s="118">
        <f>IF(L86&gt;14,30,"")</f>
        <v>30</v>
      </c>
      <c r="L116" s="167" t="s">
        <v>59</v>
      </c>
      <c r="M116" s="151">
        <f>IF(K116="","",MAX(M88:M115)+1)</f>
        <v>15</v>
      </c>
      <c r="N116" s="168" t="str">
        <f>UPPER(IF(M116="","",IF(ISTEXT(L116),L116,IF(AND(L85&gt;0,M116&gt;0),VLOOKUP(L85&amp;M116&amp;J117,'[1]grup-puch'!I:J,2,FALSE),""))))</f>
        <v>C5791</v>
      </c>
      <c r="O116" s="139" t="str">
        <f>IF(N116&lt;&gt;"",CONCATENATE(VLOOKUP(N116,'[1]zawodnicy'!$A:$E,2,FALSE)," ",VLOOKUP(N116,'[1]zawodnicy'!$A:$E,3,FALSE)," - ",VLOOKUP(N116,'[1]zawodnicy'!$A:$E,4,FALSE)),"")</f>
        <v>Kasper CURZYTEK - UKS Sokół Ropczyce</v>
      </c>
      <c r="P116" s="161"/>
      <c r="Q116" s="169" t="str">
        <f>IF(F117="","",VLOOKUP(F117,'[1]zawodnicy'!$A:$D,3,FALSE))</f>
        <v>LEJKO</v>
      </c>
      <c r="R116" s="144" t="str">
        <f>IF(H115="",I115,H115)</f>
        <v>21:9,21:10</v>
      </c>
      <c r="S116" s="122"/>
      <c r="T116" s="139"/>
    </row>
    <row r="117" spans="1:20" ht="15">
      <c r="A117" s="126">
        <f>P117</f>
        <v>20</v>
      </c>
      <c r="B117" s="2" t="str">
        <f>IF(N116="","",N116)</f>
        <v>C5791</v>
      </c>
      <c r="C117" s="2" t="str">
        <f>IF(N117="","",N117)</f>
        <v>B5641</v>
      </c>
      <c r="D117" s="2" t="str">
        <f>IF(N118="","",N118)</f>
        <v>L4716</v>
      </c>
      <c r="E117" s="2" t="str">
        <f>IF(N119="","",N119)</f>
        <v>R4591</v>
      </c>
      <c r="F117" s="2" t="str">
        <f>IF(A117=0,IF(AND(LEN(B117)&gt;0,LEN(D117)=0),VLOOKUP(B117,'[1]zawodnicy'!$A:$E,1,FALSE),IF(AND(LEN(D117)&gt;0,LEN(B117)=0),VLOOKUP(D117,'[1]zawodnicy'!$A:$E,1,FALSE),"")),IF((VLOOKUP(A117,'[1]plan gier'!$X:$AF,7,FALSE))="","",VLOOKUP(VLOOKUP(A117,'[1]plan gier'!$X:$AF,7,FALSE),'[1]zawodnicy'!$A:$E,1,FALSE)))</f>
        <v>L4716</v>
      </c>
      <c r="G117" s="2" t="str">
        <f>IF(A117=0,IF(AND(LEN(C117)&gt;1,LEN(E117)=0),VLOOKUP(C117,'[1]zawodnicy'!$A:$E,1,FALSE),IF(AND(LEN(E117)&gt;1,LEN(C117)=0),VLOOKUP(E117,'[1]zawodnicy'!$A:$E,1,FALSE),"")),IF((VLOOKUP(A117,'[1]plan gier'!$X:$AF,8,FALSE))="","",VLOOKUP(VLOOKUP(A117,'[1]plan gier'!$X:$AF,8,FALSE),'[1]zawodnicy'!$A:$E,1,FALSE)))</f>
        <v>R4591</v>
      </c>
      <c r="H117" s="2" t="str">
        <f>IF(A117=0,"",IF((VLOOKUP(A117,'[1]plan gier'!$X:$AF,7,FALSE))="","",VLOOKUP(A117,'[1]plan gier'!$X:$AF,9,FALSE)))</f>
        <v>21:2,21:8</v>
      </c>
      <c r="I117" s="2" t="str">
        <f>IF(A117=0,"",IF(VLOOKUP(A117,'[1]plan gier'!A:S,19,FALSE)="","",VLOOKUP(A117,'[1]plan gier'!A:S,19,FALSE)))</f>
        <v>godz.11:20</v>
      </c>
      <c r="J117" s="2" t="str">
        <f>L87</f>
        <v>Mikst</v>
      </c>
      <c r="L117" s="128" t="s">
        <v>20</v>
      </c>
      <c r="N117" s="158" t="str">
        <f>UPPER(IF(M116="","",IF(ISTEXT(L117),L117,IF(AND(L85&gt;0,M116&gt;0),VLOOKUP(L85&amp;M116&amp;J117,'[1]grup-puch'!I:K,3,FALSE),""))))</f>
        <v>B5641</v>
      </c>
      <c r="O117" s="159" t="str">
        <f>IF(N117&lt;&gt;"",CONCATENATE(VLOOKUP(N117,'[1]zawodnicy'!$A:$E,2,FALSE)," ",VLOOKUP(N117,'[1]zawodnicy'!$A:$E,3,FALSE)," - ",VLOOKUP(N117,'[1]zawodnicy'!$A:$E,4,FALSE)),"")</f>
        <v>Karolina BRZYCKA - UKS Sokół Ropczyce</v>
      </c>
      <c r="P117" s="160">
        <v>20</v>
      </c>
      <c r="Q117" s="170" t="str">
        <f>IF(G117="","",VLOOKUP(G117,'[1]zawodnicy'!$A:$D,3,FALSE))</f>
        <v>RÓG</v>
      </c>
      <c r="R117" s="122"/>
      <c r="S117" s="122"/>
      <c r="T117" s="122"/>
    </row>
    <row r="118" spans="11:21" ht="15">
      <c r="K118" s="118">
        <f>IF(L86&gt;8,32,"")</f>
        <v>32</v>
      </c>
      <c r="L118" s="128" t="s">
        <v>114</v>
      </c>
      <c r="M118" s="151">
        <f>IF(K118="","",MAX(M88:M117)+1)</f>
        <v>16</v>
      </c>
      <c r="N118" s="155" t="str">
        <f>UPPER(IF(M118="","",IF(ISTEXT(L118),L118,IF(AND(L85&gt;0,M118&gt;0),VLOOKUP(L85&amp;M118&amp;J117,'[1]grup-puch'!I:J,2,FALSE),""))))</f>
        <v>L4716</v>
      </c>
      <c r="O118" s="156" t="str">
        <f>IF(N118&lt;&gt;"",CONCATENATE(VLOOKUP(N118,'[1]zawodnicy'!$A:$E,2,FALSE)," ",VLOOKUP(N118,'[1]zawodnicy'!$A:$E,3,FALSE)," - ",VLOOKUP(N118,'[1]zawodnicy'!$A:$E,4,FALSE)),"")</f>
        <v>Rafał LEJKO - MKS Stal Nowa Dęba</v>
      </c>
      <c r="P118" s="161"/>
      <c r="Q118" s="136" t="str">
        <f>IF(H117="",I117,H117)</f>
        <v>21:2,21:8</v>
      </c>
      <c r="R118" s="122"/>
      <c r="S118" s="2"/>
      <c r="T118" s="122"/>
      <c r="U118" s="122"/>
    </row>
    <row r="119" spans="1:21" ht="15">
      <c r="A119" s="172"/>
      <c r="B119" s="9"/>
      <c r="C119" s="9"/>
      <c r="D119" s="9"/>
      <c r="E119" s="9"/>
      <c r="F119" s="9"/>
      <c r="G119" s="9"/>
      <c r="H119" s="9"/>
      <c r="I119" s="9"/>
      <c r="J119" s="9"/>
      <c r="L119" s="128" t="s">
        <v>11</v>
      </c>
      <c r="N119" s="158" t="str">
        <f>UPPER(IF(M118="","",IF(ISTEXT(L119),L119,IF(AND(L85&gt;0,M118&gt;0),VLOOKUP(L85&amp;M118&amp;J117,'[1]grup-puch'!I:K,3,FALSE),""))))</f>
        <v>R4591</v>
      </c>
      <c r="O119" s="159" t="str">
        <f>IF(N119&lt;&gt;"",CONCATENATE(VLOOKUP(N119,'[1]zawodnicy'!$A:$E,2,FALSE)," ",VLOOKUP(N119,'[1]zawodnicy'!$A:$E,3,FALSE)," - ",VLOOKUP(N119,'[1]zawodnicy'!$A:$E,4,FALSE)),"")</f>
        <v>Natalia RÓG - MKS Stal Nowa Dęba</v>
      </c>
      <c r="P119" s="173"/>
      <c r="Q119" s="144"/>
      <c r="R119" s="122"/>
      <c r="S119" s="2"/>
      <c r="T119" s="147"/>
      <c r="U119" s="122"/>
    </row>
  </sheetData>
  <sheetProtection/>
  <mergeCells count="5">
    <mergeCell ref="M1:U1"/>
    <mergeCell ref="M2:U2"/>
    <mergeCell ref="M4:U4"/>
    <mergeCell ref="M43:U43"/>
    <mergeCell ref="M83:U83"/>
  </mergeCells>
  <dataValidations count="1">
    <dataValidation type="list" allowBlank="1" showInputMessage="1" showErrorMessage="1" sqref="L47">
      <formula1>Podw</formula1>
    </dataValidation>
  </dataValidations>
  <printOptions/>
  <pageMargins left="0.7" right="0.7" top="0.75" bottom="0.75" header="0.3" footer="0.3"/>
  <pageSetup horizontalDpi="600" verticalDpi="600" orientation="portrait" paperSize="9" scale="50" r:id="rId3"/>
  <rowBreaks count="1" manualBreakCount="1">
    <brk id="8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sony</cp:lastModifiedBy>
  <dcterms:created xsi:type="dcterms:W3CDTF">2013-06-01T20:48:31Z</dcterms:created>
  <dcterms:modified xsi:type="dcterms:W3CDTF">2013-06-02T21:05:09Z</dcterms:modified>
  <cp:category/>
  <cp:version/>
  <cp:contentType/>
  <cp:contentStatus/>
</cp:coreProperties>
</file>