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6260" windowHeight="5568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Gry">'[1]dane'!$I$3:$I$7</definedName>
    <definedName name="Poj">'[1]dane'!$I$3:$I$7</definedName>
  </definedNames>
  <calcPr fullCalcOnLoad="1"/>
</workbook>
</file>

<file path=xl/comments1.xml><?xml version="1.0" encoding="utf-8"?>
<comments xmlns="http://schemas.openxmlformats.org/spreadsheetml/2006/main">
  <authors>
    <author>Marek Łysakowski</author>
  </authors>
  <commentList>
    <comment ref="O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40" authorId="0">
      <text>
        <r>
          <rPr>
            <b/>
            <sz val="9"/>
            <rFont val="Tahoma"/>
            <family val="2"/>
          </rPr>
          <t>W celu wypełnienia drabinki po zakończeniu gier w grupach wybierz rodzaj gry</t>
        </r>
      </text>
    </comment>
    <comment ref="Y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4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4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5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59" authorId="0">
      <text>
        <r>
          <rPr>
            <b/>
            <sz val="9"/>
            <rFont val="Tahoma"/>
            <family val="2"/>
          </rPr>
          <t>Wpisz nr meczu półfinałowego z górnej połówki drabinki</t>
        </r>
        <r>
          <rPr>
            <sz val="9"/>
            <rFont val="Tahoma"/>
            <family val="2"/>
          </rPr>
          <t xml:space="preserve">
</t>
        </r>
      </text>
    </comment>
    <comment ref="V5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60" authorId="0">
      <text>
        <r>
          <rPr>
            <b/>
            <sz val="9"/>
            <rFont val="Tahoma"/>
            <family val="2"/>
          </rPr>
          <t>Wpisz nr meczu półfinałowego z dolnej połówki drabinki</t>
        </r>
      </text>
    </comment>
    <comment ref="S7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8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0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1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2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2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3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40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1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48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15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<sst xmlns="http://schemas.openxmlformats.org/spreadsheetml/2006/main" count="282" uniqueCount="55">
  <si>
    <t>Runners Up</t>
  </si>
  <si>
    <t>Lp</t>
  </si>
  <si>
    <t>Zawodnik</t>
  </si>
  <si>
    <t>Punkty</t>
  </si>
  <si>
    <t>Sety</t>
  </si>
  <si>
    <t>Mecze</t>
  </si>
  <si>
    <t>Miejsce</t>
  </si>
  <si>
    <t>Kolejność
gier</t>
  </si>
  <si>
    <t>Nr
gry</t>
  </si>
  <si>
    <t>Z planu gier</t>
  </si>
  <si>
    <t>Do obliczeń</t>
  </si>
  <si>
    <t>R0008</t>
  </si>
  <si>
    <t>1 set</t>
  </si>
  <si>
    <t>2 set</t>
  </si>
  <si>
    <t>3 set</t>
  </si>
  <si>
    <t>1-3</t>
  </si>
  <si>
    <t>P0019</t>
  </si>
  <si>
    <t>2-3</t>
  </si>
  <si>
    <t>1-2</t>
  </si>
  <si>
    <t>O0004</t>
  </si>
  <si>
    <t>M0008</t>
  </si>
  <si>
    <t>S0020</t>
  </si>
  <si>
    <t>O0005</t>
  </si>
  <si>
    <t>N0002</t>
  </si>
  <si>
    <t>S0029</t>
  </si>
  <si>
    <t>O0006</t>
  </si>
  <si>
    <t>1. z gr. 1</t>
  </si>
  <si>
    <t>2. z gr. 3</t>
  </si>
  <si>
    <t>2. z gr. 2</t>
  </si>
  <si>
    <t>2. z gr. 1</t>
  </si>
  <si>
    <t>1. z gr. 2</t>
  </si>
  <si>
    <t>1. z gr. 3</t>
  </si>
  <si>
    <t>4.</t>
  </si>
  <si>
    <t>3.</t>
  </si>
  <si>
    <t>o 3 miejsce</t>
  </si>
  <si>
    <t>Kobiet</t>
  </si>
  <si>
    <t>J0003</t>
  </si>
  <si>
    <t>Old Boys</t>
  </si>
  <si>
    <t>K0003</t>
  </si>
  <si>
    <t>2-5</t>
  </si>
  <si>
    <t>3-4</t>
  </si>
  <si>
    <t>4-5</t>
  </si>
  <si>
    <t>K0035</t>
  </si>
  <si>
    <t>4-2</t>
  </si>
  <si>
    <t>5-1</t>
  </si>
  <si>
    <t>4-1</t>
  </si>
  <si>
    <t>5-3</t>
  </si>
  <si>
    <t>M0025</t>
  </si>
  <si>
    <t>Open</t>
  </si>
  <si>
    <t>I0002</t>
  </si>
  <si>
    <t>M0024</t>
  </si>
  <si>
    <t>R0009</t>
  </si>
  <si>
    <t>P0020</t>
  </si>
  <si>
    <t>K0036</t>
  </si>
  <si>
    <t>Gra podwójna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</si>
</sst>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000"/>
    <numFmt numFmtId="166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 CE"/>
      <family val="0"/>
    </font>
    <font>
      <sz val="10"/>
      <color indexed="10"/>
      <name val="Times New Roman CE"/>
      <family val="1"/>
    </font>
    <font>
      <sz val="8"/>
      <name val="Tahoma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64" fontId="19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35" borderId="17" xfId="0" applyFont="1" applyFill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34" borderId="22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35" borderId="23" xfId="0" applyFont="1" applyFill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 wrapText="1"/>
      <protection/>
    </xf>
    <xf numFmtId="0" fontId="18" fillId="35" borderId="38" xfId="0" applyFont="1" applyFill="1" applyBorder="1" applyAlignment="1" applyProtection="1">
      <alignment vertical="center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35" borderId="40" xfId="0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35" borderId="41" xfId="0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37" borderId="42" xfId="0" applyFill="1" applyBorder="1" applyAlignment="1" applyProtection="1">
      <alignment vertical="center"/>
      <protection/>
    </xf>
    <xf numFmtId="0" fontId="0" fillId="37" borderId="43" xfId="0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35" borderId="25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35" borderId="45" xfId="0" applyFill="1" applyBorder="1" applyAlignment="1" applyProtection="1">
      <alignment vertical="center"/>
      <protection/>
    </xf>
    <xf numFmtId="0" fontId="0" fillId="35" borderId="46" xfId="0" applyFill="1" applyBorder="1" applyAlignment="1" applyProtection="1">
      <alignment vertical="center"/>
      <protection/>
    </xf>
    <xf numFmtId="0" fontId="0" fillId="37" borderId="47" xfId="0" applyFill="1" applyBorder="1" applyAlignment="1" applyProtection="1">
      <alignment vertical="center"/>
      <protection/>
    </xf>
    <xf numFmtId="0" fontId="0" fillId="37" borderId="48" xfId="0" applyFill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50" xfId="0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 quotePrefix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35" borderId="51" xfId="0" applyFill="1" applyBorder="1" applyAlignment="1" applyProtection="1">
      <alignment vertical="center"/>
      <protection/>
    </xf>
    <xf numFmtId="0" fontId="0" fillId="35" borderId="52" xfId="0" applyFill="1" applyBorder="1" applyAlignment="1" applyProtection="1">
      <alignment vertical="center"/>
      <protection/>
    </xf>
    <xf numFmtId="0" fontId="0" fillId="37" borderId="53" xfId="0" applyFill="1" applyBorder="1" applyAlignment="1" applyProtection="1">
      <alignment vertical="center"/>
      <protection/>
    </xf>
    <xf numFmtId="0" fontId="0" fillId="37" borderId="54" xfId="0" applyFill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 wrapText="1"/>
      <protection/>
    </xf>
    <xf numFmtId="0" fontId="18" fillId="35" borderId="39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 quotePrefix="1">
      <alignment horizontal="center" vertical="center"/>
      <protection/>
    </xf>
    <xf numFmtId="0" fontId="18" fillId="35" borderId="26" xfId="0" applyFont="1" applyFill="1" applyBorder="1" applyAlignment="1" applyProtection="1">
      <alignment vertical="center"/>
      <protection/>
    </xf>
    <xf numFmtId="0" fontId="18" fillId="0" borderId="57" xfId="0" applyFont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18" fillId="0" borderId="57" xfId="0" applyFont="1" applyBorder="1" applyAlignment="1" applyProtection="1">
      <alignment horizontal="center" vertical="center" wrapText="1"/>
      <protection/>
    </xf>
    <xf numFmtId="0" fontId="18" fillId="0" borderId="60" xfId="0" applyFont="1" applyBorder="1" applyAlignment="1" applyProtection="1">
      <alignment horizontal="center" vertical="center" wrapText="1"/>
      <protection/>
    </xf>
    <xf numFmtId="0" fontId="18" fillId="35" borderId="61" xfId="0" applyFont="1" applyFill="1" applyBorder="1" applyAlignment="1" applyProtection="1">
      <alignment vertical="center"/>
      <protection/>
    </xf>
    <xf numFmtId="0" fontId="18" fillId="0" borderId="60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0" fillId="33" borderId="46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38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Alignment="1" applyProtection="1">
      <alignment vertical="center"/>
      <protection/>
    </xf>
    <xf numFmtId="0" fontId="18" fillId="0" borderId="62" xfId="0" applyFont="1" applyBorder="1" applyAlignment="1" applyProtection="1">
      <alignment vertical="center"/>
      <protection/>
    </xf>
    <xf numFmtId="0" fontId="18" fillId="0" borderId="3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62" xfId="0" applyFont="1" applyBorder="1" applyAlignment="1" applyProtection="1">
      <alignment vertical="center"/>
      <protection locked="0"/>
    </xf>
    <xf numFmtId="0" fontId="18" fillId="0" borderId="62" xfId="0" applyFont="1" applyBorder="1" applyAlignment="1">
      <alignment horizontal="center" vertical="center"/>
    </xf>
    <xf numFmtId="0" fontId="18" fillId="0" borderId="47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8" fillId="0" borderId="64" xfId="0" applyFont="1" applyBorder="1" applyAlignment="1">
      <alignment horizontal="left"/>
    </xf>
    <xf numFmtId="0" fontId="18" fillId="0" borderId="48" xfId="0" applyFont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8" fillId="0" borderId="48" xfId="0" applyFont="1" applyBorder="1" applyAlignment="1">
      <alignment horizontal="right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39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36" borderId="0" xfId="0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34" borderId="46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62" xfId="0" applyFont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Continuous" vertical="center"/>
      <protection/>
    </xf>
    <xf numFmtId="0" fontId="18" fillId="0" borderId="69" xfId="0" applyFont="1" applyBorder="1" applyAlignment="1" applyProtection="1">
      <alignment horizontal="centerContinuous" vertical="center"/>
      <protection/>
    </xf>
    <xf numFmtId="0" fontId="18" fillId="0" borderId="12" xfId="0" applyFont="1" applyBorder="1" applyAlignment="1" applyProtection="1">
      <alignment horizontal="centerContinuous" vertical="center"/>
      <protection/>
    </xf>
    <xf numFmtId="0" fontId="18" fillId="0" borderId="14" xfId="0" applyFont="1" applyBorder="1" applyAlignment="1" applyProtection="1">
      <alignment horizontal="centerContinuous" vertical="center"/>
      <protection/>
    </xf>
    <xf numFmtId="0" fontId="18" fillId="0" borderId="15" xfId="0" applyFont="1" applyBorder="1" applyAlignment="1" applyProtection="1">
      <alignment horizontal="centerContinuous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18" fillId="35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8" fillId="35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35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49" fontId="18" fillId="0" borderId="0" xfId="0" applyNumberFormat="1" applyFont="1" applyBorder="1" applyAlignment="1" applyProtection="1" quotePrefix="1">
      <alignment horizontal="right" vertical="center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35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37" borderId="42" xfId="0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0" borderId="73" xfId="0" applyBorder="1" applyAlignment="1" applyProtection="1">
      <alignment horizontal="center"/>
      <protection/>
    </xf>
    <xf numFmtId="165" fontId="22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35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0" fontId="0" fillId="35" borderId="46" xfId="0" applyFill="1" applyBorder="1" applyAlignment="1" applyProtection="1">
      <alignment/>
      <protection/>
    </xf>
    <xf numFmtId="0" fontId="0" fillId="37" borderId="47" xfId="0" applyFill="1" applyBorder="1" applyAlignment="1" applyProtection="1">
      <alignment horizontal="center"/>
      <protection/>
    </xf>
    <xf numFmtId="0" fontId="0" fillId="37" borderId="48" xfId="0" applyFill="1" applyBorder="1" applyAlignment="1" applyProtection="1">
      <alignment horizontal="center"/>
      <protection/>
    </xf>
    <xf numFmtId="0" fontId="0" fillId="0" borderId="48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0" xfId="0" applyBorder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 horizontal="right" vertical="center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35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37" borderId="53" xfId="0" applyFill="1" applyBorder="1" applyAlignment="1" applyProtection="1">
      <alignment horizontal="center"/>
      <protection/>
    </xf>
    <xf numFmtId="0" fontId="0" fillId="37" borderId="74" xfId="0" applyFill="1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37" borderId="53" xfId="0" applyFill="1" applyBorder="1" applyAlignment="1" applyProtection="1">
      <alignment horizontal="center" vertical="center"/>
      <protection/>
    </xf>
    <xf numFmtId="0" fontId="0" fillId="37" borderId="54" xfId="0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5" xfId="0" applyBorder="1" applyAlignment="1" applyProtection="1">
      <alignment horizontal="center"/>
      <protection/>
    </xf>
    <xf numFmtId="0" fontId="22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0" fontId="18" fillId="35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/>
      <protection/>
    </xf>
    <xf numFmtId="0" fontId="0" fillId="35" borderId="51" xfId="0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  <xf numFmtId="0" fontId="18" fillId="0" borderId="0" xfId="0" applyFont="1" applyBorder="1" applyAlignment="1" applyProtection="1" quotePrefix="1">
      <alignment horizontal="center" vertical="center"/>
      <protection/>
    </xf>
    <xf numFmtId="0" fontId="18" fillId="35" borderId="26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vertical="center"/>
      <protection locked="0"/>
    </xf>
    <xf numFmtId="0" fontId="18" fillId="0" borderId="57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NumberFormat="1" applyFont="1" applyFill="1" applyBorder="1" applyAlignment="1" applyProtection="1">
      <alignment horizontal="center" vertical="center" wrapText="1"/>
      <protection/>
    </xf>
    <xf numFmtId="0" fontId="18" fillId="35" borderId="6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46" xfId="0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/>
    </xf>
    <xf numFmtId="0" fontId="18" fillId="0" borderId="63" xfId="0" applyFont="1" applyBorder="1" applyAlignment="1">
      <alignment/>
    </xf>
    <xf numFmtId="0" fontId="0" fillId="34" borderId="46" xfId="0" applyFill="1" applyBorder="1" applyAlignment="1">
      <alignment horizontal="center" vertical="center"/>
    </xf>
    <xf numFmtId="0" fontId="18" fillId="0" borderId="22" xfId="0" applyFont="1" applyBorder="1" applyAlignment="1">
      <alignment horizontal="left"/>
    </xf>
    <xf numFmtId="0" fontId="18" fillId="0" borderId="43" xfId="0" applyFont="1" applyBorder="1" applyAlignment="1" applyProtection="1">
      <alignment vertical="center"/>
      <protection locked="0"/>
    </xf>
    <xf numFmtId="0" fontId="18" fillId="0" borderId="63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4%20GP%20Victora%20TT%20(Automatycznie%20zapisan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gry"/>
      <sheetName val="plan gier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</sheetNames>
    <sheetDataSet>
      <sheetData sheetId="0">
        <row r="2">
          <cell r="D2" t="str">
            <v>Grand Prix Victora</v>
          </cell>
        </row>
        <row r="3">
          <cell r="D3" t="str">
            <v>Mielec,  13.05.2012 r.</v>
          </cell>
          <cell r="I3" t="str">
            <v>Runners Up</v>
          </cell>
        </row>
        <row r="4">
          <cell r="I4" t="str">
            <v>Old Boys</v>
          </cell>
        </row>
        <row r="5">
          <cell r="I5" t="str">
            <v>Kobiet</v>
          </cell>
        </row>
        <row r="6">
          <cell r="I6" t="str">
            <v>Open</v>
          </cell>
        </row>
        <row r="7">
          <cell r="I7" t="str">
            <v>Gra podwójna</v>
          </cell>
        </row>
      </sheetData>
      <sheetData sheetId="2">
        <row r="1">
          <cell r="C1" t="str">
            <v>Boisko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 t="str">
            <v>Nr gry</v>
          </cell>
        </row>
        <row r="2">
          <cell r="A2" t="str">
            <v>Nr </v>
          </cell>
          <cell r="D2" t="str">
            <v>Drukowanie prorokółów</v>
          </cell>
          <cell r="N2">
            <v>1</v>
          </cell>
          <cell r="X2" t="str">
            <v>*</v>
          </cell>
        </row>
        <row r="3">
          <cell r="A3" t="str">
            <v>meczu</v>
          </cell>
          <cell r="S3">
            <v>41042</v>
          </cell>
          <cell r="X3" t="str">
            <v>nr gry</v>
          </cell>
          <cell r="Z3" t="str">
            <v>zawodnicy</v>
          </cell>
          <cell r="AD3" t="str">
            <v>awans</v>
          </cell>
          <cell r="AF3" t="str">
            <v>rezultat</v>
          </cell>
          <cell r="AI3" t="str">
            <v>1 set</v>
          </cell>
          <cell r="AK3" t="str">
            <v>2 set</v>
          </cell>
          <cell r="AM3" t="str">
            <v>3 set</v>
          </cell>
        </row>
        <row r="4">
          <cell r="B4">
            <v>1</v>
          </cell>
          <cell r="C4" t="str">
            <v>dzień turnieju.</v>
          </cell>
          <cell r="I4" t="str">
            <v>Nr meczu</v>
          </cell>
          <cell r="N4" t="str">
            <v>Godz.</v>
          </cell>
          <cell r="R4" t="str">
            <v>S. prow.</v>
          </cell>
          <cell r="AF4" t="str">
            <v>wygrany</v>
          </cell>
          <cell r="AG4" t="str">
            <v>przegrany</v>
          </cell>
        </row>
        <row r="5">
          <cell r="B5" t="str">
            <v>Boisko</v>
          </cell>
          <cell r="C5" t="str">
            <v>Gra</v>
          </cell>
          <cell r="I5">
            <v>1</v>
          </cell>
          <cell r="N5" t="str">
            <v>rozp.</v>
          </cell>
          <cell r="P5" t="str">
            <v>zak.</v>
          </cell>
          <cell r="R5" t="str">
            <v>S. serw.</v>
          </cell>
        </row>
        <row r="6">
          <cell r="A6">
            <v>1</v>
          </cell>
          <cell r="C6" t="str">
            <v>Runners Up</v>
          </cell>
          <cell r="H6">
            <v>21</v>
          </cell>
          <cell r="I6">
            <v>4</v>
          </cell>
          <cell r="J6">
            <v>21</v>
          </cell>
          <cell r="K6">
            <v>5</v>
          </cell>
          <cell r="R6">
            <v>0</v>
          </cell>
          <cell r="S6" t="str">
            <v>godz.9:00</v>
          </cell>
          <cell r="X6">
            <v>1</v>
          </cell>
          <cell r="Y6" t="str">
            <v>Runners Up</v>
          </cell>
          <cell r="Z6" t="str">
            <v>R0008</v>
          </cell>
          <cell r="AA6" t="str">
            <v/>
          </cell>
          <cell r="AB6" t="str">
            <v>O0004</v>
          </cell>
          <cell r="AC6" t="str">
            <v/>
          </cell>
          <cell r="AD6" t="str">
            <v>R0008</v>
          </cell>
          <cell r="AE6" t="str">
            <v/>
          </cell>
          <cell r="AF6" t="str">
            <v>21:4,21:5</v>
          </cell>
          <cell r="AG6" t="str">
            <v>4:21,5:21</v>
          </cell>
          <cell r="AH6" t="str">
            <v/>
          </cell>
          <cell r="AI6">
            <v>21</v>
          </cell>
          <cell r="AJ6">
            <v>4</v>
          </cell>
          <cell r="AK6">
            <v>21</v>
          </cell>
          <cell r="AL6">
            <v>5</v>
          </cell>
          <cell r="AM6">
            <v>0</v>
          </cell>
          <cell r="AN6">
            <v>0</v>
          </cell>
        </row>
        <row r="7">
          <cell r="A7" t="str">
            <v/>
          </cell>
          <cell r="B7" t="str">
            <v>Dawid RZESZUTEK (Mielec)</v>
          </cell>
          <cell r="H7" t="str">
            <v>R0008</v>
          </cell>
          <cell r="K7" t="str">
            <v>O0004</v>
          </cell>
          <cell r="N7" t="str">
            <v>Krzysztof ORZECHOWICZ (Jasło)</v>
          </cell>
        </row>
        <row r="8">
          <cell r="A8" t="str">
            <v/>
          </cell>
          <cell r="B8" t="str">
            <v/>
          </cell>
          <cell r="H8" t="str">
            <v/>
          </cell>
          <cell r="K8" t="str">
            <v/>
          </cell>
          <cell r="N8" t="str">
            <v/>
          </cell>
        </row>
        <row r="10">
          <cell r="B10" t="str">
            <v>zwycięzca(cy): 21:4,21:5</v>
          </cell>
          <cell r="K10" t="str">
            <v/>
          </cell>
        </row>
        <row r="11">
          <cell r="B11">
            <v>2</v>
          </cell>
          <cell r="C11" t="str">
            <v>dzień turnieju.</v>
          </cell>
          <cell r="I11" t="str">
            <v>Nr meczu</v>
          </cell>
          <cell r="N11" t="str">
            <v>Godz.</v>
          </cell>
          <cell r="R11" t="str">
            <v>S. prow.</v>
          </cell>
          <cell r="AF11" t="str">
            <v>wygrany</v>
          </cell>
          <cell r="AG11" t="str">
            <v>przegrany</v>
          </cell>
        </row>
        <row r="12">
          <cell r="B12" t="str">
            <v>Boisko</v>
          </cell>
          <cell r="C12" t="str">
            <v>Gra</v>
          </cell>
          <cell r="I12">
            <v>2</v>
          </cell>
          <cell r="N12" t="str">
            <v>rozp.</v>
          </cell>
          <cell r="P12" t="str">
            <v>zak.</v>
          </cell>
          <cell r="R12" t="str">
            <v>S. serw.</v>
          </cell>
        </row>
        <row r="13">
          <cell r="A13">
            <v>2</v>
          </cell>
          <cell r="C13" t="str">
            <v>Runners Up</v>
          </cell>
          <cell r="H13">
            <v>21</v>
          </cell>
          <cell r="I13">
            <v>7</v>
          </cell>
          <cell r="J13">
            <v>21</v>
          </cell>
          <cell r="K13">
            <v>1</v>
          </cell>
          <cell r="R13">
            <v>0</v>
          </cell>
          <cell r="S13" t="str">
            <v>godz.9:00</v>
          </cell>
          <cell r="X13">
            <v>2</v>
          </cell>
          <cell r="Y13" t="str">
            <v>Runners Up</v>
          </cell>
          <cell r="Z13" t="str">
            <v>M0008</v>
          </cell>
          <cell r="AA13" t="str">
            <v/>
          </cell>
          <cell r="AB13" t="str">
            <v>O0005</v>
          </cell>
          <cell r="AC13" t="str">
            <v/>
          </cell>
          <cell r="AD13" t="str">
            <v>M0008</v>
          </cell>
          <cell r="AE13" t="str">
            <v/>
          </cell>
          <cell r="AF13" t="str">
            <v>21:7,21:1</v>
          </cell>
          <cell r="AG13" t="str">
            <v>7:21,1:21</v>
          </cell>
          <cell r="AH13" t="str">
            <v/>
          </cell>
          <cell r="AI13">
            <v>21</v>
          </cell>
          <cell r="AJ13">
            <v>7</v>
          </cell>
          <cell r="AK13">
            <v>21</v>
          </cell>
          <cell r="AL13">
            <v>1</v>
          </cell>
          <cell r="AM13">
            <v>0</v>
          </cell>
          <cell r="AN13">
            <v>0</v>
          </cell>
        </row>
        <row r="14">
          <cell r="A14" t="str">
            <v/>
          </cell>
          <cell r="B14" t="str">
            <v>Tadeusz MICHALIK (Tarnów)</v>
          </cell>
          <cell r="H14" t="str">
            <v>M0008</v>
          </cell>
          <cell r="K14" t="str">
            <v>O0005</v>
          </cell>
          <cell r="N14" t="str">
            <v>Michał ORZECHOWICZ (Jasło)</v>
          </cell>
        </row>
        <row r="15">
          <cell r="A15" t="str">
            <v/>
          </cell>
          <cell r="B15" t="str">
            <v/>
          </cell>
          <cell r="H15" t="str">
            <v/>
          </cell>
          <cell r="K15" t="str">
            <v/>
          </cell>
          <cell r="N15" t="str">
            <v/>
          </cell>
        </row>
        <row r="17">
          <cell r="B17" t="str">
            <v>zwycięzca(cy): 21:7,21:1</v>
          </cell>
          <cell r="K17" t="str">
            <v/>
          </cell>
        </row>
        <row r="18">
          <cell r="B18">
            <v>3</v>
          </cell>
          <cell r="C18" t="str">
            <v>dzień turnieju.</v>
          </cell>
          <cell r="I18" t="str">
            <v>Nr meczu</v>
          </cell>
          <cell r="N18" t="str">
            <v>Godz.</v>
          </cell>
          <cell r="R18" t="str">
            <v>S. prow.</v>
          </cell>
          <cell r="AF18" t="str">
            <v>wygrany</v>
          </cell>
          <cell r="AG18" t="str">
            <v>przegrany</v>
          </cell>
        </row>
        <row r="19">
          <cell r="B19" t="str">
            <v>Boisko</v>
          </cell>
          <cell r="C19" t="str">
            <v>Gra</v>
          </cell>
          <cell r="I19">
            <v>3</v>
          </cell>
          <cell r="N19" t="str">
            <v>rozp.</v>
          </cell>
          <cell r="P19" t="str">
            <v>zak.</v>
          </cell>
          <cell r="R19" t="str">
            <v>S. serw.</v>
          </cell>
        </row>
        <row r="20">
          <cell r="A20">
            <v>3</v>
          </cell>
          <cell r="C20" t="str">
            <v>Runners Up</v>
          </cell>
          <cell r="H20">
            <v>21</v>
          </cell>
          <cell r="I20">
            <v>10</v>
          </cell>
          <cell r="J20">
            <v>21</v>
          </cell>
          <cell r="K20">
            <v>14</v>
          </cell>
          <cell r="R20">
            <v>0</v>
          </cell>
          <cell r="S20" t="str">
            <v>godz.9:00</v>
          </cell>
          <cell r="X20">
            <v>3</v>
          </cell>
          <cell r="Y20" t="str">
            <v>Runners Up</v>
          </cell>
          <cell r="Z20" t="str">
            <v>N0002</v>
          </cell>
          <cell r="AA20" t="str">
            <v/>
          </cell>
          <cell r="AB20" t="str">
            <v>O0006</v>
          </cell>
          <cell r="AC20" t="str">
            <v/>
          </cell>
          <cell r="AD20" t="str">
            <v>N0002</v>
          </cell>
          <cell r="AE20" t="str">
            <v/>
          </cell>
          <cell r="AF20" t="str">
            <v>21:10,21:14</v>
          </cell>
          <cell r="AG20" t="str">
            <v>10:21,14:21</v>
          </cell>
          <cell r="AH20" t="str">
            <v/>
          </cell>
          <cell r="AI20">
            <v>21</v>
          </cell>
          <cell r="AJ20">
            <v>10</v>
          </cell>
          <cell r="AK20">
            <v>21</v>
          </cell>
          <cell r="AL20">
            <v>14</v>
          </cell>
          <cell r="AM20">
            <v>0</v>
          </cell>
          <cell r="AN20">
            <v>0</v>
          </cell>
        </row>
        <row r="21">
          <cell r="A21" t="str">
            <v/>
          </cell>
          <cell r="B21" t="str">
            <v>Robert NOWAK (Mielec)</v>
          </cell>
          <cell r="H21" t="str">
            <v>N0002</v>
          </cell>
          <cell r="K21" t="str">
            <v>O0006</v>
          </cell>
          <cell r="N21" t="str">
            <v>Jessica ORZECHOWICZ (Jasło)</v>
          </cell>
        </row>
        <row r="22">
          <cell r="A22" t="str">
            <v/>
          </cell>
          <cell r="B22" t="str">
            <v/>
          </cell>
          <cell r="H22" t="str">
            <v/>
          </cell>
          <cell r="K22" t="str">
            <v/>
          </cell>
          <cell r="N22" t="str">
            <v/>
          </cell>
        </row>
        <row r="24">
          <cell r="B24" t="str">
            <v>zwycięzca(cy): 21:10,21:14</v>
          </cell>
          <cell r="K24" t="str">
            <v/>
          </cell>
        </row>
        <row r="25">
          <cell r="B25">
            <v>4</v>
          </cell>
          <cell r="C25" t="str">
            <v>dzień turnieju.</v>
          </cell>
          <cell r="I25" t="str">
            <v>Nr meczu</v>
          </cell>
          <cell r="N25" t="str">
            <v>Godz.</v>
          </cell>
          <cell r="R25" t="str">
            <v>S. prow.</v>
          </cell>
          <cell r="AF25" t="str">
            <v>wygrany</v>
          </cell>
          <cell r="AG25" t="str">
            <v>przegrany</v>
          </cell>
        </row>
        <row r="26">
          <cell r="B26" t="str">
            <v>Boisko</v>
          </cell>
          <cell r="C26" t="str">
            <v>Gra</v>
          </cell>
          <cell r="I26">
            <v>4</v>
          </cell>
          <cell r="N26" t="str">
            <v>rozp.</v>
          </cell>
          <cell r="P26" t="str">
            <v>zak.</v>
          </cell>
          <cell r="R26" t="str">
            <v>S. serw.</v>
          </cell>
        </row>
        <row r="27">
          <cell r="A27">
            <v>4</v>
          </cell>
          <cell r="C27" t="str">
            <v>Runners Up</v>
          </cell>
          <cell r="H27">
            <v>21</v>
          </cell>
          <cell r="I27">
            <v>14</v>
          </cell>
          <cell r="J27">
            <v>21</v>
          </cell>
          <cell r="K27">
            <v>12</v>
          </cell>
          <cell r="R27">
            <v>0</v>
          </cell>
          <cell r="S27" t="str">
            <v>godz.9:00</v>
          </cell>
          <cell r="X27">
            <v>4</v>
          </cell>
          <cell r="Y27" t="str">
            <v>Runners Up</v>
          </cell>
          <cell r="Z27" t="str">
            <v>P0019</v>
          </cell>
          <cell r="AA27" t="str">
            <v/>
          </cell>
          <cell r="AB27" t="str">
            <v>O0004</v>
          </cell>
          <cell r="AC27" t="str">
            <v/>
          </cell>
          <cell r="AD27" t="str">
            <v>P0019</v>
          </cell>
          <cell r="AE27" t="str">
            <v/>
          </cell>
          <cell r="AF27" t="str">
            <v>21:14,21:12</v>
          </cell>
          <cell r="AG27" t="str">
            <v>14:21,12:21</v>
          </cell>
          <cell r="AH27" t="str">
            <v/>
          </cell>
          <cell r="AI27">
            <v>21</v>
          </cell>
          <cell r="AJ27">
            <v>14</v>
          </cell>
          <cell r="AK27">
            <v>21</v>
          </cell>
          <cell r="AL27">
            <v>12</v>
          </cell>
          <cell r="AM27">
            <v>0</v>
          </cell>
          <cell r="AN27">
            <v>0</v>
          </cell>
        </row>
        <row r="28">
          <cell r="A28" t="str">
            <v/>
          </cell>
          <cell r="B28" t="str">
            <v>Patryk PIETRAS (Mielec)</v>
          </cell>
          <cell r="H28" t="str">
            <v>P0019</v>
          </cell>
          <cell r="K28" t="str">
            <v>O0004</v>
          </cell>
          <cell r="N28" t="str">
            <v>Krzysztof ORZECHOWICZ (Jasło)</v>
          </cell>
        </row>
        <row r="29">
          <cell r="A29" t="str">
            <v/>
          </cell>
          <cell r="B29" t="str">
            <v/>
          </cell>
          <cell r="H29" t="str">
            <v/>
          </cell>
          <cell r="K29" t="str">
            <v/>
          </cell>
          <cell r="N29" t="str">
            <v/>
          </cell>
        </row>
        <row r="31">
          <cell r="B31" t="str">
            <v>zwycięzca(cy): 21:14,21:12</v>
          </cell>
          <cell r="K31" t="str">
            <v/>
          </cell>
        </row>
        <row r="32">
          <cell r="B32">
            <v>5</v>
          </cell>
          <cell r="C32" t="str">
            <v>dzień turnieju.</v>
          </cell>
          <cell r="I32" t="str">
            <v>Nr meczu</v>
          </cell>
          <cell r="N32" t="str">
            <v>Godz.</v>
          </cell>
          <cell r="R32" t="str">
            <v>S. prow.</v>
          </cell>
          <cell r="AF32" t="str">
            <v>wygrany</v>
          </cell>
          <cell r="AG32" t="str">
            <v>przegrany</v>
          </cell>
        </row>
        <row r="33">
          <cell r="B33" t="str">
            <v>Boisko</v>
          </cell>
          <cell r="C33" t="str">
            <v>Gra</v>
          </cell>
          <cell r="I33">
            <v>5</v>
          </cell>
          <cell r="N33" t="str">
            <v>rozp.</v>
          </cell>
          <cell r="P33" t="str">
            <v>zak.</v>
          </cell>
          <cell r="R33" t="str">
            <v>S. serw.</v>
          </cell>
        </row>
        <row r="34">
          <cell r="A34">
            <v>5</v>
          </cell>
          <cell r="C34" t="str">
            <v>Runners Up</v>
          </cell>
          <cell r="H34">
            <v>21</v>
          </cell>
          <cell r="I34">
            <v>0</v>
          </cell>
          <cell r="J34">
            <v>21</v>
          </cell>
          <cell r="K34">
            <v>1</v>
          </cell>
          <cell r="R34">
            <v>0</v>
          </cell>
          <cell r="S34" t="str">
            <v>godz.9:20</v>
          </cell>
          <cell r="X34">
            <v>5</v>
          </cell>
          <cell r="Y34" t="str">
            <v>Runners Up</v>
          </cell>
          <cell r="Z34" t="str">
            <v>S0020</v>
          </cell>
          <cell r="AA34" t="str">
            <v/>
          </cell>
          <cell r="AB34" t="str">
            <v>O0005</v>
          </cell>
          <cell r="AC34" t="str">
            <v/>
          </cell>
          <cell r="AD34" t="str">
            <v>S0020</v>
          </cell>
          <cell r="AE34" t="str">
            <v/>
          </cell>
          <cell r="AF34" t="str">
            <v>21:0,21:1</v>
          </cell>
          <cell r="AG34" t="str">
            <v>0:21,1:21</v>
          </cell>
          <cell r="AH34" t="str">
            <v/>
          </cell>
          <cell r="AI34">
            <v>21</v>
          </cell>
          <cell r="AJ34">
            <v>0</v>
          </cell>
          <cell r="AK34">
            <v>21</v>
          </cell>
          <cell r="AL34">
            <v>1</v>
          </cell>
          <cell r="AM34">
            <v>0</v>
          </cell>
          <cell r="AN34">
            <v>0</v>
          </cell>
        </row>
        <row r="35">
          <cell r="A35" t="str">
            <v/>
          </cell>
          <cell r="B35" t="str">
            <v>Mariusz SŁOMBA (Mielec)</v>
          </cell>
          <cell r="H35" t="str">
            <v>S0020</v>
          </cell>
          <cell r="K35" t="str">
            <v>O0005</v>
          </cell>
          <cell r="N35" t="str">
            <v>Michał ORZECHOWICZ (Jasło)</v>
          </cell>
        </row>
        <row r="36">
          <cell r="A36" t="str">
            <v/>
          </cell>
          <cell r="B36" t="str">
            <v/>
          </cell>
          <cell r="H36" t="str">
            <v/>
          </cell>
          <cell r="K36" t="str">
            <v/>
          </cell>
          <cell r="N36" t="str">
            <v/>
          </cell>
        </row>
        <row r="38">
          <cell r="B38" t="str">
            <v>zwycięzca(cy): 21:0,21:1</v>
          </cell>
          <cell r="K38" t="str">
            <v/>
          </cell>
        </row>
        <row r="39">
          <cell r="B39">
            <v>6</v>
          </cell>
          <cell r="C39" t="str">
            <v>dzień turnieju.</v>
          </cell>
          <cell r="I39" t="str">
            <v>Nr meczu</v>
          </cell>
          <cell r="N39" t="str">
            <v>Godz.</v>
          </cell>
          <cell r="R39" t="str">
            <v>S. prow.</v>
          </cell>
          <cell r="AF39" t="str">
            <v>wygrany</v>
          </cell>
          <cell r="AG39" t="str">
            <v>przegrany</v>
          </cell>
        </row>
        <row r="40">
          <cell r="B40" t="str">
            <v>Boisko</v>
          </cell>
          <cell r="C40" t="str">
            <v>Gra</v>
          </cell>
          <cell r="I40">
            <v>6</v>
          </cell>
          <cell r="N40" t="str">
            <v>rozp.</v>
          </cell>
          <cell r="P40" t="str">
            <v>zak.</v>
          </cell>
          <cell r="R40" t="str">
            <v>S. serw.</v>
          </cell>
        </row>
        <row r="41">
          <cell r="A41">
            <v>6</v>
          </cell>
          <cell r="C41" t="str">
            <v>Runners Up</v>
          </cell>
          <cell r="H41">
            <v>21</v>
          </cell>
          <cell r="I41">
            <v>2</v>
          </cell>
          <cell r="J41">
            <v>21</v>
          </cell>
          <cell r="K41">
            <v>4</v>
          </cell>
          <cell r="R41">
            <v>0</v>
          </cell>
          <cell r="S41" t="str">
            <v>godz.9:20</v>
          </cell>
          <cell r="X41">
            <v>6</v>
          </cell>
          <cell r="Y41" t="str">
            <v>Runners Up</v>
          </cell>
          <cell r="Z41" t="str">
            <v>S0029</v>
          </cell>
          <cell r="AA41" t="str">
            <v/>
          </cell>
          <cell r="AB41" t="str">
            <v>O0006</v>
          </cell>
          <cell r="AC41" t="str">
            <v/>
          </cell>
          <cell r="AD41" t="str">
            <v>S0029</v>
          </cell>
          <cell r="AE41" t="str">
            <v/>
          </cell>
          <cell r="AF41" t="str">
            <v>21:2,21:4</v>
          </cell>
          <cell r="AG41" t="str">
            <v>2:21,4:21</v>
          </cell>
          <cell r="AH41" t="str">
            <v/>
          </cell>
          <cell r="AI41">
            <v>21</v>
          </cell>
          <cell r="AJ41">
            <v>2</v>
          </cell>
          <cell r="AK41">
            <v>21</v>
          </cell>
          <cell r="AL41">
            <v>4</v>
          </cell>
          <cell r="AM41">
            <v>0</v>
          </cell>
          <cell r="AN41">
            <v>0</v>
          </cell>
        </row>
        <row r="42">
          <cell r="A42" t="str">
            <v/>
          </cell>
          <cell r="B42" t="str">
            <v>Patryk STOLARZ (Mielec)</v>
          </cell>
          <cell r="H42" t="str">
            <v>S0029</v>
          </cell>
          <cell r="K42" t="str">
            <v>O0006</v>
          </cell>
          <cell r="N42" t="str">
            <v>Jessica ORZECHOWICZ (Jasło)</v>
          </cell>
        </row>
        <row r="43">
          <cell r="A43" t="str">
            <v/>
          </cell>
          <cell r="B43" t="str">
            <v/>
          </cell>
          <cell r="H43" t="str">
            <v/>
          </cell>
          <cell r="K43" t="str">
            <v/>
          </cell>
          <cell r="N43" t="str">
            <v/>
          </cell>
        </row>
        <row r="45">
          <cell r="B45" t="str">
            <v>zwycięzca(cy): 21:2,21:4</v>
          </cell>
          <cell r="K45" t="str">
            <v/>
          </cell>
        </row>
        <row r="46">
          <cell r="B46">
            <v>7</v>
          </cell>
          <cell r="C46" t="str">
            <v>dzień turnieju.</v>
          </cell>
          <cell r="I46" t="str">
            <v>Nr meczu</v>
          </cell>
          <cell r="N46" t="str">
            <v>Godz.</v>
          </cell>
          <cell r="R46" t="str">
            <v>S. prow.</v>
          </cell>
          <cell r="AF46" t="str">
            <v>wygrany</v>
          </cell>
          <cell r="AG46" t="str">
            <v>przegrany</v>
          </cell>
        </row>
        <row r="47">
          <cell r="B47" t="str">
            <v>Boisko</v>
          </cell>
          <cell r="C47" t="str">
            <v>Gra</v>
          </cell>
          <cell r="I47">
            <v>7</v>
          </cell>
          <cell r="N47" t="str">
            <v>rozp.</v>
          </cell>
          <cell r="P47" t="str">
            <v>zak.</v>
          </cell>
          <cell r="R47" t="str">
            <v>S. serw.</v>
          </cell>
        </row>
        <row r="48">
          <cell r="A48">
            <v>7</v>
          </cell>
          <cell r="C48" t="str">
            <v>Runners Up</v>
          </cell>
          <cell r="H48">
            <v>21</v>
          </cell>
          <cell r="I48">
            <v>0</v>
          </cell>
          <cell r="J48">
            <v>21</v>
          </cell>
          <cell r="K48">
            <v>6</v>
          </cell>
          <cell r="R48">
            <v>0</v>
          </cell>
          <cell r="S48" t="str">
            <v>godz.9:20</v>
          </cell>
          <cell r="X48">
            <v>7</v>
          </cell>
          <cell r="Y48" t="str">
            <v>Runners Up</v>
          </cell>
          <cell r="Z48" t="str">
            <v>R0008</v>
          </cell>
          <cell r="AA48" t="str">
            <v/>
          </cell>
          <cell r="AB48" t="str">
            <v>P0019</v>
          </cell>
          <cell r="AC48" t="str">
            <v/>
          </cell>
          <cell r="AD48" t="str">
            <v>R0008</v>
          </cell>
          <cell r="AE48" t="str">
            <v/>
          </cell>
          <cell r="AF48" t="str">
            <v>21:0,21:6</v>
          </cell>
          <cell r="AG48" t="str">
            <v>0:21,6:21</v>
          </cell>
          <cell r="AH48" t="str">
            <v/>
          </cell>
          <cell r="AI48">
            <v>21</v>
          </cell>
          <cell r="AJ48">
            <v>0</v>
          </cell>
          <cell r="AK48">
            <v>21</v>
          </cell>
          <cell r="AL48">
            <v>6</v>
          </cell>
          <cell r="AM48">
            <v>0</v>
          </cell>
          <cell r="AN48">
            <v>0</v>
          </cell>
        </row>
        <row r="49">
          <cell r="A49" t="str">
            <v/>
          </cell>
          <cell r="B49" t="str">
            <v>Dawid RZESZUTEK (Mielec)</v>
          </cell>
          <cell r="H49" t="str">
            <v>R0008</v>
          </cell>
          <cell r="K49" t="str">
            <v>P0019</v>
          </cell>
          <cell r="N49" t="str">
            <v>Patryk PIETRAS (Mielec)</v>
          </cell>
        </row>
        <row r="50">
          <cell r="A50" t="str">
            <v/>
          </cell>
          <cell r="B50" t="str">
            <v/>
          </cell>
          <cell r="H50" t="str">
            <v/>
          </cell>
          <cell r="K50" t="str">
            <v/>
          </cell>
          <cell r="N50" t="str">
            <v/>
          </cell>
        </row>
        <row r="52">
          <cell r="B52" t="str">
            <v>zwycięzca(cy): 21:0,21:6</v>
          </cell>
          <cell r="K52" t="str">
            <v/>
          </cell>
        </row>
        <row r="53">
          <cell r="B53">
            <v>8</v>
          </cell>
          <cell r="C53" t="str">
            <v>dzień turnieju.</v>
          </cell>
          <cell r="I53" t="str">
            <v>Nr meczu</v>
          </cell>
          <cell r="N53" t="str">
            <v>Godz.</v>
          </cell>
          <cell r="R53" t="str">
            <v>S. prow.</v>
          </cell>
          <cell r="AF53" t="str">
            <v>wygrany</v>
          </cell>
          <cell r="AG53" t="str">
            <v>przegrany</v>
          </cell>
        </row>
        <row r="54">
          <cell r="B54" t="str">
            <v>Boisko</v>
          </cell>
          <cell r="C54" t="str">
            <v>Gra</v>
          </cell>
          <cell r="I54">
            <v>8</v>
          </cell>
          <cell r="N54" t="str">
            <v>rozp.</v>
          </cell>
          <cell r="P54" t="str">
            <v>zak.</v>
          </cell>
          <cell r="R54" t="str">
            <v>S. serw.</v>
          </cell>
        </row>
        <row r="55">
          <cell r="A55">
            <v>8</v>
          </cell>
          <cell r="C55" t="str">
            <v>Runners Up</v>
          </cell>
          <cell r="H55">
            <v>22</v>
          </cell>
          <cell r="I55">
            <v>20</v>
          </cell>
          <cell r="J55">
            <v>19</v>
          </cell>
          <cell r="K55">
            <v>21</v>
          </cell>
          <cell r="L55">
            <v>21</v>
          </cell>
          <cell r="M55">
            <v>14</v>
          </cell>
          <cell r="R55">
            <v>0</v>
          </cell>
          <cell r="S55" t="str">
            <v>godz.9:20</v>
          </cell>
          <cell r="X55">
            <v>8</v>
          </cell>
          <cell r="Y55" t="str">
            <v>Runners Up</v>
          </cell>
          <cell r="Z55" t="str">
            <v>M0008</v>
          </cell>
          <cell r="AA55" t="str">
            <v/>
          </cell>
          <cell r="AB55" t="str">
            <v>S0020</v>
          </cell>
          <cell r="AC55" t="str">
            <v/>
          </cell>
          <cell r="AD55" t="str">
            <v>M0008</v>
          </cell>
          <cell r="AE55" t="str">
            <v/>
          </cell>
          <cell r="AF55" t="str">
            <v>22:20,19:21,21:14</v>
          </cell>
          <cell r="AG55" t="str">
            <v>20:22,21:19,14:21</v>
          </cell>
          <cell r="AH55" t="str">
            <v/>
          </cell>
          <cell r="AI55">
            <v>22</v>
          </cell>
          <cell r="AJ55">
            <v>20</v>
          </cell>
          <cell r="AK55">
            <v>19</v>
          </cell>
          <cell r="AL55">
            <v>21</v>
          </cell>
          <cell r="AM55">
            <v>21</v>
          </cell>
          <cell r="AN55">
            <v>14</v>
          </cell>
        </row>
        <row r="56">
          <cell r="A56" t="str">
            <v/>
          </cell>
          <cell r="B56" t="str">
            <v>Tadeusz MICHALIK (Tarnów)</v>
          </cell>
          <cell r="H56" t="str">
            <v>M0008</v>
          </cell>
          <cell r="K56" t="str">
            <v>S0020</v>
          </cell>
          <cell r="N56" t="str">
            <v>Mariusz SŁOMBA (Mielec)</v>
          </cell>
        </row>
        <row r="57">
          <cell r="A57" t="str">
            <v/>
          </cell>
          <cell r="B57" t="str">
            <v/>
          </cell>
          <cell r="H57" t="str">
            <v/>
          </cell>
          <cell r="K57" t="str">
            <v/>
          </cell>
          <cell r="N57" t="str">
            <v/>
          </cell>
        </row>
        <row r="59">
          <cell r="B59" t="str">
            <v>zwycięzca(cy): 22:20,19:21,21:14</v>
          </cell>
          <cell r="K59" t="str">
            <v/>
          </cell>
        </row>
        <row r="60">
          <cell r="B60">
            <v>9</v>
          </cell>
          <cell r="C60" t="str">
            <v>dzień turnieju.</v>
          </cell>
          <cell r="I60" t="str">
            <v>Nr meczu</v>
          </cell>
          <cell r="N60" t="str">
            <v>Godz.</v>
          </cell>
          <cell r="R60" t="str">
            <v>S. prow.</v>
          </cell>
          <cell r="AF60" t="str">
            <v>wygrany</v>
          </cell>
          <cell r="AG60" t="str">
            <v>przegrany</v>
          </cell>
        </row>
        <row r="61">
          <cell r="B61" t="str">
            <v>Boisko</v>
          </cell>
          <cell r="C61" t="str">
            <v>Gra</v>
          </cell>
          <cell r="I61">
            <v>9</v>
          </cell>
          <cell r="N61" t="str">
            <v>rozp.</v>
          </cell>
          <cell r="P61" t="str">
            <v>zak.</v>
          </cell>
          <cell r="R61" t="str">
            <v>S. serw.</v>
          </cell>
        </row>
        <row r="62">
          <cell r="A62">
            <v>9</v>
          </cell>
          <cell r="C62" t="str">
            <v>Runners Up</v>
          </cell>
          <cell r="H62">
            <v>21</v>
          </cell>
          <cell r="I62">
            <v>17</v>
          </cell>
          <cell r="J62">
            <v>21</v>
          </cell>
          <cell r="K62">
            <v>19</v>
          </cell>
          <cell r="R62">
            <v>0</v>
          </cell>
          <cell r="S62" t="str">
            <v>godz.9:40</v>
          </cell>
          <cell r="X62">
            <v>9</v>
          </cell>
          <cell r="Y62" t="str">
            <v>Runners Up</v>
          </cell>
          <cell r="Z62" t="str">
            <v>N0002</v>
          </cell>
          <cell r="AA62" t="str">
            <v/>
          </cell>
          <cell r="AB62" t="str">
            <v>S0029</v>
          </cell>
          <cell r="AC62" t="str">
            <v/>
          </cell>
          <cell r="AD62" t="str">
            <v>N0002</v>
          </cell>
          <cell r="AE62" t="str">
            <v/>
          </cell>
          <cell r="AF62" t="str">
            <v>21:17,21:19</v>
          </cell>
          <cell r="AG62" t="str">
            <v>17:21,19:21</v>
          </cell>
          <cell r="AH62" t="str">
            <v/>
          </cell>
          <cell r="AI62">
            <v>21</v>
          </cell>
          <cell r="AJ62">
            <v>17</v>
          </cell>
          <cell r="AK62">
            <v>21</v>
          </cell>
          <cell r="AL62">
            <v>19</v>
          </cell>
          <cell r="AM62">
            <v>0</v>
          </cell>
          <cell r="AN62">
            <v>0</v>
          </cell>
        </row>
        <row r="63">
          <cell r="A63" t="str">
            <v/>
          </cell>
          <cell r="B63" t="str">
            <v>Robert NOWAK (Mielec)</v>
          </cell>
          <cell r="H63" t="str">
            <v>N0002</v>
          </cell>
          <cell r="K63" t="str">
            <v>S0029</v>
          </cell>
          <cell r="N63" t="str">
            <v>Patryk STOLARZ (Mielec)</v>
          </cell>
        </row>
        <row r="64">
          <cell r="A64" t="str">
            <v/>
          </cell>
          <cell r="B64" t="str">
            <v/>
          </cell>
          <cell r="H64" t="str">
            <v/>
          </cell>
          <cell r="K64" t="str">
            <v/>
          </cell>
          <cell r="N64" t="str">
            <v/>
          </cell>
        </row>
        <row r="66">
          <cell r="B66" t="str">
            <v>zwycięzca(cy): 21:17,21:19</v>
          </cell>
          <cell r="K66" t="str">
            <v/>
          </cell>
        </row>
        <row r="67">
          <cell r="B67">
            <v>10</v>
          </cell>
          <cell r="C67" t="str">
            <v>dzień turnieju.</v>
          </cell>
          <cell r="I67" t="str">
            <v>Nr meczu</v>
          </cell>
          <cell r="N67" t="str">
            <v>Godz.</v>
          </cell>
          <cell r="R67" t="str">
            <v>S. prow.</v>
          </cell>
          <cell r="AF67" t="str">
            <v>wygrany</v>
          </cell>
          <cell r="AG67" t="str">
            <v>przegrany</v>
          </cell>
        </row>
        <row r="68">
          <cell r="B68" t="str">
            <v>Boisko</v>
          </cell>
          <cell r="C68" t="str">
            <v>Gra</v>
          </cell>
          <cell r="I68">
            <v>10</v>
          </cell>
          <cell r="N68" t="str">
            <v>rozp.</v>
          </cell>
          <cell r="P68" t="str">
            <v>zak.</v>
          </cell>
          <cell r="R68" t="str">
            <v>S. serw.</v>
          </cell>
        </row>
        <row r="69">
          <cell r="A69">
            <v>10</v>
          </cell>
          <cell r="C69" t="str">
            <v>Runners Up</v>
          </cell>
          <cell r="H69">
            <v>14</v>
          </cell>
          <cell r="I69">
            <v>21</v>
          </cell>
          <cell r="J69">
            <v>13</v>
          </cell>
          <cell r="K69">
            <v>21</v>
          </cell>
          <cell r="R69">
            <v>0</v>
          </cell>
          <cell r="S69" t="str">
            <v>godz.9:40</v>
          </cell>
          <cell r="X69">
            <v>10</v>
          </cell>
          <cell r="Y69" t="str">
            <v>Runners Up</v>
          </cell>
          <cell r="Z69" t="str">
            <v>S0029</v>
          </cell>
          <cell r="AA69" t="str">
            <v/>
          </cell>
          <cell r="AB69" t="str">
            <v>S0020</v>
          </cell>
          <cell r="AC69" t="str">
            <v/>
          </cell>
          <cell r="AD69" t="str">
            <v>S0020</v>
          </cell>
          <cell r="AE69" t="str">
            <v/>
          </cell>
          <cell r="AF69" t="str">
            <v>21:14,21:13</v>
          </cell>
          <cell r="AG69" t="str">
            <v>14:21,13:21</v>
          </cell>
          <cell r="AH69" t="str">
            <v/>
          </cell>
          <cell r="AI69">
            <v>14</v>
          </cell>
          <cell r="AJ69">
            <v>21</v>
          </cell>
          <cell r="AK69">
            <v>13</v>
          </cell>
          <cell r="AL69">
            <v>21</v>
          </cell>
          <cell r="AM69">
            <v>0</v>
          </cell>
          <cell r="AN69">
            <v>0</v>
          </cell>
        </row>
        <row r="70">
          <cell r="A70" t="str">
            <v/>
          </cell>
          <cell r="B70" t="str">
            <v>Patryk STOLARZ (Mielec)</v>
          </cell>
          <cell r="H70" t="str">
            <v>S0029</v>
          </cell>
          <cell r="K70" t="str">
            <v>S0020</v>
          </cell>
          <cell r="N70" t="str">
            <v>Mariusz SŁOMBA (Mielec)</v>
          </cell>
        </row>
        <row r="71">
          <cell r="A71" t="str">
            <v/>
          </cell>
          <cell r="B71" t="str">
            <v/>
          </cell>
          <cell r="H71" t="str">
            <v/>
          </cell>
          <cell r="K71" t="str">
            <v/>
          </cell>
          <cell r="N71" t="str">
            <v/>
          </cell>
        </row>
        <row r="73">
          <cell r="B73" t="str">
            <v/>
          </cell>
          <cell r="K73" t="str">
            <v>zwycięzca(cy): 21:14,21:13</v>
          </cell>
        </row>
        <row r="74">
          <cell r="B74">
            <v>11</v>
          </cell>
          <cell r="C74" t="str">
            <v>dzień turnieju.</v>
          </cell>
          <cell r="I74" t="str">
            <v>Nr meczu</v>
          </cell>
          <cell r="N74" t="str">
            <v>Godz.</v>
          </cell>
          <cell r="R74" t="str">
            <v>S. prow.</v>
          </cell>
          <cell r="AF74" t="str">
            <v>wygrany</v>
          </cell>
          <cell r="AG74" t="str">
            <v>przegrany</v>
          </cell>
        </row>
        <row r="75">
          <cell r="B75" t="str">
            <v>Boisko</v>
          </cell>
          <cell r="C75" t="str">
            <v>Gra</v>
          </cell>
          <cell r="I75">
            <v>11</v>
          </cell>
          <cell r="N75" t="str">
            <v>rozp.</v>
          </cell>
          <cell r="P75" t="str">
            <v>zak.</v>
          </cell>
          <cell r="R75" t="str">
            <v>S. serw.</v>
          </cell>
        </row>
        <row r="76">
          <cell r="A76">
            <v>11</v>
          </cell>
          <cell r="C76" t="str">
            <v>Runners Up</v>
          </cell>
          <cell r="H76">
            <v>13</v>
          </cell>
          <cell r="I76">
            <v>21</v>
          </cell>
          <cell r="J76">
            <v>13</v>
          </cell>
          <cell r="K76">
            <v>21</v>
          </cell>
          <cell r="R76">
            <v>0</v>
          </cell>
          <cell r="S76" t="str">
            <v>godz.9:40</v>
          </cell>
          <cell r="X76">
            <v>11</v>
          </cell>
          <cell r="Y76" t="str">
            <v>Runners Up</v>
          </cell>
          <cell r="Z76" t="str">
            <v>P0019</v>
          </cell>
          <cell r="AA76" t="str">
            <v/>
          </cell>
          <cell r="AB76" t="str">
            <v>M0008</v>
          </cell>
          <cell r="AC76" t="str">
            <v/>
          </cell>
          <cell r="AD76" t="str">
            <v>M0008</v>
          </cell>
          <cell r="AE76" t="str">
            <v/>
          </cell>
          <cell r="AF76" t="str">
            <v>21:13,21:13</v>
          </cell>
          <cell r="AG76" t="str">
            <v>13:21,13:21</v>
          </cell>
          <cell r="AH76" t="str">
            <v/>
          </cell>
          <cell r="AI76">
            <v>13</v>
          </cell>
          <cell r="AJ76">
            <v>21</v>
          </cell>
          <cell r="AK76">
            <v>13</v>
          </cell>
          <cell r="AL76">
            <v>21</v>
          </cell>
          <cell r="AM76">
            <v>0</v>
          </cell>
          <cell r="AN76">
            <v>0</v>
          </cell>
        </row>
        <row r="77">
          <cell r="A77" t="str">
            <v/>
          </cell>
          <cell r="B77" t="str">
            <v>Patryk PIETRAS (Mielec)</v>
          </cell>
          <cell r="H77" t="str">
            <v>P0019</v>
          </cell>
          <cell r="K77" t="str">
            <v>M0008</v>
          </cell>
          <cell r="N77" t="str">
            <v>Tadeusz MICHALIK (Tarnów)</v>
          </cell>
        </row>
        <row r="78">
          <cell r="A78" t="str">
            <v/>
          </cell>
          <cell r="B78" t="str">
            <v/>
          </cell>
          <cell r="H78" t="str">
            <v/>
          </cell>
          <cell r="K78" t="str">
            <v/>
          </cell>
          <cell r="N78" t="str">
            <v/>
          </cell>
        </row>
        <row r="80">
          <cell r="B80" t="str">
            <v/>
          </cell>
          <cell r="K80" t="str">
            <v>zwycięzca(cy): 21:13,21:13</v>
          </cell>
        </row>
        <row r="81">
          <cell r="B81">
            <v>12</v>
          </cell>
          <cell r="C81" t="str">
            <v>dzień turnieju.</v>
          </cell>
          <cell r="I81" t="str">
            <v>Nr meczu</v>
          </cell>
          <cell r="N81" t="str">
            <v>Godz.</v>
          </cell>
          <cell r="R81" t="str">
            <v>S. prow.</v>
          </cell>
          <cell r="AF81" t="str">
            <v>wygrany</v>
          </cell>
          <cell r="AG81" t="str">
            <v>przegrany</v>
          </cell>
        </row>
        <row r="82">
          <cell r="B82" t="str">
            <v>Boisko</v>
          </cell>
          <cell r="C82" t="str">
            <v>Gra</v>
          </cell>
          <cell r="I82">
            <v>12</v>
          </cell>
          <cell r="N82" t="str">
            <v>rozp.</v>
          </cell>
          <cell r="P82" t="str">
            <v>zak.</v>
          </cell>
          <cell r="R82" t="str">
            <v>S. serw.</v>
          </cell>
        </row>
        <row r="83">
          <cell r="A83">
            <v>12</v>
          </cell>
          <cell r="C83" t="str">
            <v>Runners Up</v>
          </cell>
          <cell r="H83">
            <v>21</v>
          </cell>
          <cell r="I83">
            <v>12</v>
          </cell>
          <cell r="J83">
            <v>21</v>
          </cell>
          <cell r="K83">
            <v>15</v>
          </cell>
          <cell r="R83">
            <v>0</v>
          </cell>
          <cell r="S83" t="str">
            <v>godz.9:40</v>
          </cell>
          <cell r="X83">
            <v>12</v>
          </cell>
          <cell r="Y83" t="str">
            <v>Runners Up</v>
          </cell>
          <cell r="Z83" t="str">
            <v>R0008</v>
          </cell>
          <cell r="AA83" t="str">
            <v/>
          </cell>
          <cell r="AB83" t="str">
            <v>S0020</v>
          </cell>
          <cell r="AC83" t="str">
            <v/>
          </cell>
          <cell r="AD83" t="str">
            <v>R0008</v>
          </cell>
          <cell r="AE83" t="str">
            <v/>
          </cell>
          <cell r="AF83" t="str">
            <v>21:12,21:15</v>
          </cell>
          <cell r="AG83" t="str">
            <v>12:21,15:21</v>
          </cell>
          <cell r="AH83" t="str">
            <v/>
          </cell>
          <cell r="AI83">
            <v>21</v>
          </cell>
          <cell r="AJ83">
            <v>12</v>
          </cell>
          <cell r="AK83">
            <v>21</v>
          </cell>
          <cell r="AL83">
            <v>15</v>
          </cell>
          <cell r="AM83">
            <v>0</v>
          </cell>
          <cell r="AN83">
            <v>0</v>
          </cell>
        </row>
        <row r="84">
          <cell r="A84" t="str">
            <v/>
          </cell>
          <cell r="B84" t="str">
            <v>Dawid RZESZUTEK (Mielec)</v>
          </cell>
          <cell r="H84" t="str">
            <v>R0008</v>
          </cell>
          <cell r="K84" t="str">
            <v>S0020</v>
          </cell>
          <cell r="N84" t="str">
            <v>Mariusz SŁOMBA (Mielec)</v>
          </cell>
        </row>
        <row r="85">
          <cell r="A85" t="str">
            <v/>
          </cell>
          <cell r="B85" t="str">
            <v/>
          </cell>
          <cell r="H85" t="str">
            <v/>
          </cell>
          <cell r="K85" t="str">
            <v/>
          </cell>
          <cell r="N85" t="str">
            <v/>
          </cell>
        </row>
        <row r="87">
          <cell r="B87" t="str">
            <v>zwycięzca(cy): 21:12,21:15</v>
          </cell>
          <cell r="K87" t="str">
            <v/>
          </cell>
        </row>
        <row r="88">
          <cell r="B88">
            <v>13</v>
          </cell>
          <cell r="C88" t="str">
            <v>dzień turnieju.</v>
          </cell>
          <cell r="I88" t="str">
            <v>Nr meczu</v>
          </cell>
          <cell r="N88" t="str">
            <v>Godz.</v>
          </cell>
          <cell r="R88" t="str">
            <v>S. prow.</v>
          </cell>
          <cell r="AF88" t="str">
            <v>wygrany</v>
          </cell>
          <cell r="AG88" t="str">
            <v>przegrany</v>
          </cell>
        </row>
        <row r="89">
          <cell r="B89" t="str">
            <v>Boisko</v>
          </cell>
          <cell r="C89" t="str">
            <v>Gra</v>
          </cell>
          <cell r="I89">
            <v>13</v>
          </cell>
          <cell r="N89" t="str">
            <v>rozp.</v>
          </cell>
          <cell r="P89" t="str">
            <v>zak.</v>
          </cell>
          <cell r="R89" t="str">
            <v>S. serw.</v>
          </cell>
        </row>
        <row r="90">
          <cell r="A90">
            <v>13</v>
          </cell>
          <cell r="C90" t="str">
            <v>Runners Up</v>
          </cell>
          <cell r="H90">
            <v>15</v>
          </cell>
          <cell r="I90">
            <v>21</v>
          </cell>
          <cell r="J90">
            <v>13</v>
          </cell>
          <cell r="K90">
            <v>21</v>
          </cell>
          <cell r="R90">
            <v>0</v>
          </cell>
          <cell r="S90" t="str">
            <v>godz.10:00</v>
          </cell>
          <cell r="X90">
            <v>13</v>
          </cell>
          <cell r="Y90" t="str">
            <v>Runners Up</v>
          </cell>
          <cell r="Z90" t="str">
            <v>M0008</v>
          </cell>
          <cell r="AA90" t="str">
            <v/>
          </cell>
          <cell r="AB90" t="str">
            <v>N0002</v>
          </cell>
          <cell r="AC90" t="str">
            <v/>
          </cell>
          <cell r="AD90" t="str">
            <v>N0002</v>
          </cell>
          <cell r="AE90" t="str">
            <v/>
          </cell>
          <cell r="AF90" t="str">
            <v>21:15,21:13</v>
          </cell>
          <cell r="AG90" t="str">
            <v>15:21,13:21</v>
          </cell>
          <cell r="AH90" t="str">
            <v/>
          </cell>
          <cell r="AI90">
            <v>15</v>
          </cell>
          <cell r="AJ90">
            <v>21</v>
          </cell>
          <cell r="AK90">
            <v>13</v>
          </cell>
          <cell r="AL90">
            <v>21</v>
          </cell>
          <cell r="AM90">
            <v>0</v>
          </cell>
          <cell r="AN90">
            <v>0</v>
          </cell>
        </row>
        <row r="91">
          <cell r="A91" t="str">
            <v/>
          </cell>
          <cell r="B91" t="str">
            <v>Tadeusz MICHALIK (Tarnów)</v>
          </cell>
          <cell r="H91" t="str">
            <v>M0008</v>
          </cell>
          <cell r="K91" t="str">
            <v>N0002</v>
          </cell>
          <cell r="N91" t="str">
            <v>Robert NOWAK (Mielec)</v>
          </cell>
        </row>
        <row r="92">
          <cell r="A92" t="str">
            <v/>
          </cell>
          <cell r="B92" t="str">
            <v/>
          </cell>
          <cell r="H92" t="str">
            <v/>
          </cell>
          <cell r="K92" t="str">
            <v/>
          </cell>
          <cell r="N92" t="str">
            <v/>
          </cell>
        </row>
        <row r="94">
          <cell r="B94" t="str">
            <v/>
          </cell>
          <cell r="K94" t="str">
            <v>zwycięzca(cy): 21:15,21:13</v>
          </cell>
        </row>
        <row r="95">
          <cell r="B95">
            <v>14</v>
          </cell>
          <cell r="C95" t="str">
            <v>dzień turnieju.</v>
          </cell>
          <cell r="I95" t="str">
            <v>Nr meczu</v>
          </cell>
          <cell r="N95" t="str">
            <v>Godz.</v>
          </cell>
          <cell r="R95" t="str">
            <v>S. prow.</v>
          </cell>
          <cell r="AF95" t="str">
            <v>wygrany</v>
          </cell>
          <cell r="AG95" t="str">
            <v>przegrany</v>
          </cell>
        </row>
        <row r="96">
          <cell r="B96" t="str">
            <v>Boisko</v>
          </cell>
          <cell r="C96" t="str">
            <v>Gra</v>
          </cell>
          <cell r="I96">
            <v>14</v>
          </cell>
          <cell r="N96" t="str">
            <v>rozp.</v>
          </cell>
          <cell r="P96" t="str">
            <v>zak.</v>
          </cell>
          <cell r="R96" t="str">
            <v>S. serw.</v>
          </cell>
        </row>
        <row r="97">
          <cell r="A97">
            <v>14</v>
          </cell>
          <cell r="C97" t="str">
            <v>Runners Up</v>
          </cell>
          <cell r="H97">
            <v>18</v>
          </cell>
          <cell r="I97">
            <v>21</v>
          </cell>
          <cell r="J97">
            <v>17</v>
          </cell>
          <cell r="K97">
            <v>21</v>
          </cell>
          <cell r="R97">
            <v>0</v>
          </cell>
          <cell r="S97" t="str">
            <v>godz.10:00</v>
          </cell>
          <cell r="X97">
            <v>14</v>
          </cell>
          <cell r="Y97" t="str">
            <v>Runners Up</v>
          </cell>
          <cell r="Z97" t="str">
            <v>S0020</v>
          </cell>
          <cell r="AA97" t="str">
            <v/>
          </cell>
          <cell r="AB97" t="str">
            <v>M0008</v>
          </cell>
          <cell r="AC97" t="str">
            <v/>
          </cell>
          <cell r="AD97" t="str">
            <v>M0008</v>
          </cell>
          <cell r="AE97" t="str">
            <v/>
          </cell>
          <cell r="AF97" t="str">
            <v>21:18,21:17</v>
          </cell>
          <cell r="AG97" t="str">
            <v>18:21,17:21</v>
          </cell>
          <cell r="AH97" t="str">
            <v/>
          </cell>
          <cell r="AI97">
            <v>18</v>
          </cell>
          <cell r="AJ97">
            <v>21</v>
          </cell>
          <cell r="AK97">
            <v>17</v>
          </cell>
          <cell r="AL97">
            <v>21</v>
          </cell>
          <cell r="AM97">
            <v>0</v>
          </cell>
          <cell r="AN97">
            <v>0</v>
          </cell>
        </row>
        <row r="98">
          <cell r="A98" t="str">
            <v/>
          </cell>
          <cell r="B98" t="str">
            <v>Mariusz SŁOMBA (Mielec)</v>
          </cell>
          <cell r="H98" t="str">
            <v>S0020</v>
          </cell>
          <cell r="K98" t="str">
            <v>M0008</v>
          </cell>
          <cell r="N98" t="str">
            <v>Tadeusz MICHALIK (Tarnów)</v>
          </cell>
        </row>
        <row r="99">
          <cell r="A99" t="str">
            <v/>
          </cell>
          <cell r="B99" t="str">
            <v/>
          </cell>
          <cell r="H99" t="str">
            <v/>
          </cell>
          <cell r="K99" t="str">
            <v/>
          </cell>
          <cell r="N99" t="str">
            <v/>
          </cell>
        </row>
        <row r="101">
          <cell r="B101" t="str">
            <v/>
          </cell>
          <cell r="K101" t="str">
            <v>zwycięzca(cy): 21:18,21:17</v>
          </cell>
        </row>
        <row r="102">
          <cell r="B102">
            <v>15</v>
          </cell>
          <cell r="C102" t="str">
            <v>dzień turnieju.</v>
          </cell>
          <cell r="I102" t="str">
            <v>Nr meczu</v>
          </cell>
          <cell r="N102" t="str">
            <v>Godz.</v>
          </cell>
          <cell r="R102" t="str">
            <v>S. prow.</v>
          </cell>
          <cell r="AF102" t="str">
            <v>wygrany</v>
          </cell>
          <cell r="AG102" t="str">
            <v>przegrany</v>
          </cell>
        </row>
        <row r="103">
          <cell r="B103" t="str">
            <v>Boisko</v>
          </cell>
          <cell r="C103" t="str">
            <v>Gra</v>
          </cell>
          <cell r="I103">
            <v>15</v>
          </cell>
          <cell r="N103" t="str">
            <v>rozp.</v>
          </cell>
          <cell r="P103" t="str">
            <v>zak.</v>
          </cell>
          <cell r="R103" t="str">
            <v>S. serw.</v>
          </cell>
        </row>
        <row r="104">
          <cell r="A104">
            <v>15</v>
          </cell>
          <cell r="C104" t="str">
            <v>Runners Up</v>
          </cell>
          <cell r="H104">
            <v>12</v>
          </cell>
          <cell r="I104">
            <v>21</v>
          </cell>
          <cell r="J104">
            <v>16</v>
          </cell>
          <cell r="K104">
            <v>21</v>
          </cell>
          <cell r="R104">
            <v>0</v>
          </cell>
          <cell r="S104" t="str">
            <v>godz.10:00</v>
          </cell>
          <cell r="X104">
            <v>15</v>
          </cell>
          <cell r="Y104" t="str">
            <v>Runners Up</v>
          </cell>
          <cell r="Z104" t="str">
            <v>R0008</v>
          </cell>
          <cell r="AA104" t="str">
            <v/>
          </cell>
          <cell r="AB104" t="str">
            <v>N0002</v>
          </cell>
          <cell r="AC104" t="str">
            <v/>
          </cell>
          <cell r="AD104" t="str">
            <v>N0002</v>
          </cell>
          <cell r="AE104" t="str">
            <v/>
          </cell>
          <cell r="AF104" t="str">
            <v>21:12,21:16</v>
          </cell>
          <cell r="AG104" t="str">
            <v>12:21,16:21</v>
          </cell>
          <cell r="AH104" t="str">
            <v/>
          </cell>
          <cell r="AI104">
            <v>12</v>
          </cell>
          <cell r="AJ104">
            <v>21</v>
          </cell>
          <cell r="AK104">
            <v>16</v>
          </cell>
          <cell r="AL104">
            <v>21</v>
          </cell>
          <cell r="AM104">
            <v>0</v>
          </cell>
          <cell r="AN104">
            <v>0</v>
          </cell>
        </row>
        <row r="105">
          <cell r="A105" t="str">
            <v/>
          </cell>
          <cell r="B105" t="str">
            <v>Dawid RZESZUTEK (Mielec)</v>
          </cell>
          <cell r="H105" t="str">
            <v>R0008</v>
          </cell>
          <cell r="K105" t="str">
            <v>N0002</v>
          </cell>
          <cell r="N105" t="str">
            <v>Robert NOWAK (Mielec)</v>
          </cell>
        </row>
        <row r="106">
          <cell r="A106" t="str">
            <v/>
          </cell>
          <cell r="B106" t="str">
            <v/>
          </cell>
          <cell r="H106" t="str">
            <v/>
          </cell>
          <cell r="K106" t="str">
            <v/>
          </cell>
          <cell r="N106" t="str">
            <v/>
          </cell>
        </row>
        <row r="108">
          <cell r="B108" t="str">
            <v/>
          </cell>
          <cell r="K108" t="str">
            <v>zwycięzca(cy): 21:12,21:16</v>
          </cell>
        </row>
        <row r="109">
          <cell r="B109">
            <v>16</v>
          </cell>
          <cell r="C109" t="str">
            <v>dzień turnieju.</v>
          </cell>
          <cell r="I109" t="str">
            <v>Nr meczu</v>
          </cell>
          <cell r="N109" t="str">
            <v>Godz.</v>
          </cell>
          <cell r="R109" t="str">
            <v>S. prow.</v>
          </cell>
          <cell r="AF109" t="str">
            <v>wygrany</v>
          </cell>
          <cell r="AG109" t="str">
            <v>przegrany</v>
          </cell>
        </row>
        <row r="110">
          <cell r="B110" t="str">
            <v>Boisko</v>
          </cell>
          <cell r="C110" t="str">
            <v>Gra</v>
          </cell>
          <cell r="I110">
            <v>16</v>
          </cell>
          <cell r="N110" t="str">
            <v>rozp.</v>
          </cell>
          <cell r="P110" t="str">
            <v>zak.</v>
          </cell>
          <cell r="R110" t="str">
            <v>S. serw.</v>
          </cell>
        </row>
        <row r="111">
          <cell r="A111">
            <v>16</v>
          </cell>
          <cell r="C111" t="str">
            <v>Kobiet</v>
          </cell>
          <cell r="H111">
            <v>21</v>
          </cell>
          <cell r="I111">
            <v>5</v>
          </cell>
          <cell r="J111">
            <v>21</v>
          </cell>
          <cell r="K111">
            <v>3</v>
          </cell>
          <cell r="R111">
            <v>0</v>
          </cell>
          <cell r="S111" t="str">
            <v>godz.10:00</v>
          </cell>
          <cell r="X111">
            <v>16</v>
          </cell>
          <cell r="Y111" t="str">
            <v>Kobiet</v>
          </cell>
          <cell r="Z111" t="str">
            <v>J0003</v>
          </cell>
          <cell r="AA111" t="str">
            <v/>
          </cell>
          <cell r="AB111" t="str">
            <v>O0006</v>
          </cell>
          <cell r="AC111" t="str">
            <v/>
          </cell>
          <cell r="AD111" t="str">
            <v>J0003</v>
          </cell>
          <cell r="AE111" t="str">
            <v/>
          </cell>
          <cell r="AF111" t="str">
            <v>21:5,21:3</v>
          </cell>
          <cell r="AG111" t="str">
            <v>5:21,3:21</v>
          </cell>
          <cell r="AH111" t="str">
            <v/>
          </cell>
          <cell r="AI111">
            <v>21</v>
          </cell>
          <cell r="AJ111">
            <v>5</v>
          </cell>
          <cell r="AK111">
            <v>21</v>
          </cell>
          <cell r="AL111">
            <v>3</v>
          </cell>
          <cell r="AM111">
            <v>0</v>
          </cell>
          <cell r="AN111">
            <v>0</v>
          </cell>
        </row>
        <row r="112">
          <cell r="A112" t="str">
            <v/>
          </cell>
          <cell r="B112" t="str">
            <v>Paulina JANUS (Mielec)</v>
          </cell>
          <cell r="H112" t="str">
            <v>J0003</v>
          </cell>
          <cell r="K112" t="str">
            <v>O0006</v>
          </cell>
          <cell r="N112" t="str">
            <v>Jessica ORZECHOWICZ (Jasło)</v>
          </cell>
        </row>
        <row r="113">
          <cell r="A113" t="str">
            <v/>
          </cell>
          <cell r="B113" t="str">
            <v/>
          </cell>
          <cell r="H113" t="str">
            <v/>
          </cell>
          <cell r="K113" t="str">
            <v/>
          </cell>
          <cell r="N113" t="str">
            <v/>
          </cell>
        </row>
        <row r="115">
          <cell r="B115" t="str">
            <v>zwycięzca(cy): 21:5,21:3</v>
          </cell>
          <cell r="K115" t="str">
            <v/>
          </cell>
        </row>
        <row r="116">
          <cell r="B116">
            <v>17</v>
          </cell>
          <cell r="C116" t="str">
            <v>dzień turnieju.</v>
          </cell>
          <cell r="I116" t="str">
            <v>Nr meczu</v>
          </cell>
          <cell r="N116" t="str">
            <v>Godz.</v>
          </cell>
          <cell r="R116" t="str">
            <v>S. prow.</v>
          </cell>
          <cell r="AF116" t="str">
            <v>wygrany</v>
          </cell>
          <cell r="AG116" t="str">
            <v>przegrany</v>
          </cell>
        </row>
        <row r="117">
          <cell r="B117" t="str">
            <v>Boisko</v>
          </cell>
          <cell r="C117" t="str">
            <v>Gra</v>
          </cell>
          <cell r="I117">
            <v>17</v>
          </cell>
          <cell r="N117" t="str">
            <v>rozp.</v>
          </cell>
          <cell r="P117" t="str">
            <v>zak.</v>
          </cell>
          <cell r="R117" t="str">
            <v>S. serw.</v>
          </cell>
        </row>
        <row r="118">
          <cell r="A118">
            <v>17</v>
          </cell>
          <cell r="C118" t="str">
            <v>Old Boys</v>
          </cell>
          <cell r="H118">
            <v>15</v>
          </cell>
          <cell r="I118">
            <v>21</v>
          </cell>
          <cell r="J118">
            <v>12</v>
          </cell>
          <cell r="K118">
            <v>21</v>
          </cell>
          <cell r="R118">
            <v>0</v>
          </cell>
          <cell r="S118" t="str">
            <v>godz.10:20</v>
          </cell>
          <cell r="X118">
            <v>17</v>
          </cell>
          <cell r="Y118" t="str">
            <v>Old Boys</v>
          </cell>
          <cell r="Z118" t="str">
            <v>M0008</v>
          </cell>
          <cell r="AA118" t="str">
            <v/>
          </cell>
          <cell r="AB118" t="str">
            <v>M0025</v>
          </cell>
          <cell r="AC118" t="str">
            <v/>
          </cell>
          <cell r="AD118" t="str">
            <v>M0025</v>
          </cell>
          <cell r="AE118" t="str">
            <v/>
          </cell>
          <cell r="AF118" t="str">
            <v>21:15,21:12</v>
          </cell>
          <cell r="AG118" t="str">
            <v>15:21,12:21</v>
          </cell>
          <cell r="AH118" t="str">
            <v/>
          </cell>
          <cell r="AI118">
            <v>15</v>
          </cell>
          <cell r="AJ118">
            <v>21</v>
          </cell>
          <cell r="AK118">
            <v>12</v>
          </cell>
          <cell r="AL118">
            <v>21</v>
          </cell>
          <cell r="AM118">
            <v>0</v>
          </cell>
          <cell r="AN118">
            <v>0</v>
          </cell>
        </row>
        <row r="119">
          <cell r="A119" t="str">
            <v/>
          </cell>
          <cell r="B119" t="str">
            <v>Tadeusz MICHALIK (Tarnów)</v>
          </cell>
          <cell r="H119" t="str">
            <v>M0008</v>
          </cell>
          <cell r="K119" t="str">
            <v>M0025</v>
          </cell>
          <cell r="N119" t="str">
            <v>Bogdan MATOGA (Myślenice)</v>
          </cell>
        </row>
        <row r="120">
          <cell r="A120" t="str">
            <v/>
          </cell>
          <cell r="B120" t="str">
            <v/>
          </cell>
          <cell r="H120" t="str">
            <v/>
          </cell>
          <cell r="K120" t="str">
            <v/>
          </cell>
          <cell r="N120" t="str">
            <v/>
          </cell>
        </row>
        <row r="122">
          <cell r="B122" t="str">
            <v/>
          </cell>
          <cell r="K122" t="str">
            <v>zwycięzca(cy): 21:15,21:12</v>
          </cell>
        </row>
        <row r="123">
          <cell r="B123">
            <v>18</v>
          </cell>
          <cell r="C123" t="str">
            <v>dzień turnieju.</v>
          </cell>
          <cell r="I123" t="str">
            <v>Nr meczu</v>
          </cell>
          <cell r="N123" t="str">
            <v>Godz.</v>
          </cell>
          <cell r="R123" t="str">
            <v>S. prow.</v>
          </cell>
          <cell r="AF123" t="str">
            <v>wygrany</v>
          </cell>
          <cell r="AG123" t="str">
            <v>przegrany</v>
          </cell>
        </row>
        <row r="124">
          <cell r="B124" t="str">
            <v>Boisko</v>
          </cell>
          <cell r="C124" t="str">
            <v>Gra</v>
          </cell>
          <cell r="I124">
            <v>18</v>
          </cell>
          <cell r="N124" t="str">
            <v>rozp.</v>
          </cell>
          <cell r="P124" t="str">
            <v>zak.</v>
          </cell>
          <cell r="R124" t="str">
            <v>S. serw.</v>
          </cell>
        </row>
        <row r="125">
          <cell r="A125">
            <v>18</v>
          </cell>
          <cell r="C125" t="str">
            <v>Old Boys</v>
          </cell>
          <cell r="H125">
            <v>21</v>
          </cell>
          <cell r="I125">
            <v>8</v>
          </cell>
          <cell r="J125">
            <v>21</v>
          </cell>
          <cell r="K125">
            <v>7</v>
          </cell>
          <cell r="R125">
            <v>0</v>
          </cell>
          <cell r="S125" t="str">
            <v>godz.10:20</v>
          </cell>
          <cell r="X125">
            <v>18</v>
          </cell>
          <cell r="Y125" t="str">
            <v>Old Boys</v>
          </cell>
          <cell r="Z125" t="str">
            <v>K0035</v>
          </cell>
          <cell r="AA125" t="str">
            <v/>
          </cell>
          <cell r="AB125" t="str">
            <v>O0004</v>
          </cell>
          <cell r="AC125" t="str">
            <v/>
          </cell>
          <cell r="AD125" t="str">
            <v>K0035</v>
          </cell>
          <cell r="AE125" t="str">
            <v/>
          </cell>
          <cell r="AF125" t="str">
            <v>21:8,21:7</v>
          </cell>
          <cell r="AG125" t="str">
            <v>8:21,7:21</v>
          </cell>
          <cell r="AH125" t="str">
            <v/>
          </cell>
          <cell r="AI125">
            <v>21</v>
          </cell>
          <cell r="AJ125">
            <v>8</v>
          </cell>
          <cell r="AK125">
            <v>21</v>
          </cell>
          <cell r="AL125">
            <v>7</v>
          </cell>
          <cell r="AM125">
            <v>0</v>
          </cell>
          <cell r="AN125">
            <v>0</v>
          </cell>
        </row>
        <row r="126">
          <cell r="A126" t="str">
            <v/>
          </cell>
          <cell r="B126" t="str">
            <v>Maciej KOZIEŁ (Myślenice)</v>
          </cell>
          <cell r="H126" t="str">
            <v>K0035</v>
          </cell>
          <cell r="K126" t="str">
            <v>O0004</v>
          </cell>
          <cell r="N126" t="str">
            <v>Krzysztof ORZECHOWICZ (Jasło)</v>
          </cell>
        </row>
        <row r="127">
          <cell r="A127" t="str">
            <v/>
          </cell>
          <cell r="B127" t="str">
            <v/>
          </cell>
          <cell r="H127" t="str">
            <v/>
          </cell>
          <cell r="K127" t="str">
            <v/>
          </cell>
          <cell r="N127" t="str">
            <v/>
          </cell>
        </row>
        <row r="129">
          <cell r="B129" t="str">
            <v>zwycięzca(cy): 21:8,21:7</v>
          </cell>
          <cell r="K129" t="str">
            <v/>
          </cell>
        </row>
        <row r="130">
          <cell r="B130">
            <v>19</v>
          </cell>
          <cell r="C130" t="str">
            <v>dzień turnieju.</v>
          </cell>
          <cell r="I130" t="str">
            <v>Nr meczu</v>
          </cell>
          <cell r="N130" t="str">
            <v>Godz.</v>
          </cell>
          <cell r="R130" t="str">
            <v>S. prow.</v>
          </cell>
          <cell r="AF130" t="str">
            <v>wygrany</v>
          </cell>
          <cell r="AG130" t="str">
            <v>przegrany</v>
          </cell>
        </row>
        <row r="131">
          <cell r="B131" t="str">
            <v>Boisko</v>
          </cell>
          <cell r="C131" t="str">
            <v>Gra</v>
          </cell>
          <cell r="I131">
            <v>19</v>
          </cell>
          <cell r="N131" t="str">
            <v>rozp.</v>
          </cell>
          <cell r="P131" t="str">
            <v>zak.</v>
          </cell>
          <cell r="R131" t="str">
            <v>S. serw.</v>
          </cell>
        </row>
        <row r="132">
          <cell r="A132">
            <v>19</v>
          </cell>
          <cell r="C132" t="str">
            <v>Old Boys</v>
          </cell>
          <cell r="H132">
            <v>15</v>
          </cell>
          <cell r="I132">
            <v>21</v>
          </cell>
          <cell r="J132">
            <v>15</v>
          </cell>
          <cell r="K132">
            <v>21</v>
          </cell>
          <cell r="R132">
            <v>0</v>
          </cell>
          <cell r="S132" t="str">
            <v>godz.10:20</v>
          </cell>
          <cell r="X132">
            <v>19</v>
          </cell>
          <cell r="Y132" t="str">
            <v>Old Boys</v>
          </cell>
          <cell r="Z132" t="str">
            <v>K0003</v>
          </cell>
          <cell r="AA132" t="str">
            <v/>
          </cell>
          <cell r="AB132" t="str">
            <v>K0035</v>
          </cell>
          <cell r="AC132" t="str">
            <v/>
          </cell>
          <cell r="AD132" t="str">
            <v>K0035</v>
          </cell>
          <cell r="AE132" t="str">
            <v/>
          </cell>
          <cell r="AF132" t="str">
            <v>21:15,21:15</v>
          </cell>
          <cell r="AG132" t="str">
            <v>15:21,15:21</v>
          </cell>
          <cell r="AH132" t="str">
            <v/>
          </cell>
          <cell r="AI132">
            <v>15</v>
          </cell>
          <cell r="AJ132">
            <v>21</v>
          </cell>
          <cell r="AK132">
            <v>15</v>
          </cell>
          <cell r="AL132">
            <v>21</v>
          </cell>
          <cell r="AM132">
            <v>0</v>
          </cell>
          <cell r="AN132">
            <v>0</v>
          </cell>
        </row>
        <row r="133">
          <cell r="A133" t="str">
            <v/>
          </cell>
          <cell r="B133" t="str">
            <v>Robert KARNASIEWICZ (Mielec)</v>
          </cell>
          <cell r="H133" t="str">
            <v>K0003</v>
          </cell>
          <cell r="K133" t="str">
            <v>K0035</v>
          </cell>
          <cell r="N133" t="str">
            <v>Maciej KOZIEŁ (Myślenice)</v>
          </cell>
        </row>
        <row r="134">
          <cell r="A134" t="str">
            <v/>
          </cell>
          <cell r="B134" t="str">
            <v/>
          </cell>
          <cell r="H134" t="str">
            <v/>
          </cell>
          <cell r="K134" t="str">
            <v/>
          </cell>
          <cell r="N134" t="str">
            <v/>
          </cell>
        </row>
        <row r="136">
          <cell r="B136" t="str">
            <v/>
          </cell>
          <cell r="K136" t="str">
            <v>zwycięzca(cy): 21:15,21:15</v>
          </cell>
        </row>
        <row r="137">
          <cell r="B137">
            <v>20</v>
          </cell>
          <cell r="C137" t="str">
            <v>dzień turnieju.</v>
          </cell>
          <cell r="I137" t="str">
            <v>Nr meczu</v>
          </cell>
          <cell r="N137" t="str">
            <v>Godz.</v>
          </cell>
          <cell r="R137" t="str">
            <v>S. prow.</v>
          </cell>
          <cell r="AF137" t="str">
            <v>wygrany</v>
          </cell>
          <cell r="AG137" t="str">
            <v>przegrany</v>
          </cell>
        </row>
        <row r="138">
          <cell r="B138" t="str">
            <v>Boisko</v>
          </cell>
          <cell r="C138" t="str">
            <v>Gra</v>
          </cell>
          <cell r="I138">
            <v>20</v>
          </cell>
          <cell r="N138" t="str">
            <v>rozp.</v>
          </cell>
          <cell r="P138" t="str">
            <v>zak.</v>
          </cell>
          <cell r="R138" t="str">
            <v>S. serw.</v>
          </cell>
        </row>
        <row r="139">
          <cell r="A139">
            <v>20</v>
          </cell>
          <cell r="C139" t="str">
            <v>Old Boys</v>
          </cell>
          <cell r="H139">
            <v>0</v>
          </cell>
          <cell r="I139">
            <v>21</v>
          </cell>
          <cell r="J139">
            <v>0</v>
          </cell>
          <cell r="K139">
            <v>21</v>
          </cell>
          <cell r="R139">
            <v>0</v>
          </cell>
          <cell r="S139" t="str">
            <v>godz.10:20</v>
          </cell>
          <cell r="X139">
            <v>20</v>
          </cell>
          <cell r="Y139" t="str">
            <v>Old Boys</v>
          </cell>
          <cell r="Z139" t="str">
            <v>O0004</v>
          </cell>
          <cell r="AA139" t="str">
            <v/>
          </cell>
          <cell r="AB139" t="str">
            <v>M0025</v>
          </cell>
          <cell r="AC139" t="str">
            <v/>
          </cell>
          <cell r="AD139" t="str">
            <v>M0025</v>
          </cell>
          <cell r="AE139" t="str">
            <v/>
          </cell>
          <cell r="AF139" t="str">
            <v>21:0,21:0</v>
          </cell>
          <cell r="AG139" t="str">
            <v>0:21,0:21</v>
          </cell>
          <cell r="AH139" t="str">
            <v/>
          </cell>
          <cell r="AI139">
            <v>0</v>
          </cell>
          <cell r="AJ139">
            <v>21</v>
          </cell>
          <cell r="AK139">
            <v>0</v>
          </cell>
          <cell r="AL139">
            <v>21</v>
          </cell>
          <cell r="AM139">
            <v>0</v>
          </cell>
          <cell r="AN139">
            <v>0</v>
          </cell>
        </row>
        <row r="140">
          <cell r="A140" t="str">
            <v/>
          </cell>
          <cell r="B140" t="str">
            <v>Krzysztof ORZECHOWICZ (Jasło)</v>
          </cell>
          <cell r="H140" t="str">
            <v>O0004</v>
          </cell>
          <cell r="K140" t="str">
            <v>M0025</v>
          </cell>
          <cell r="N140" t="str">
            <v>Bogdan MATOGA (Myślenice)</v>
          </cell>
        </row>
        <row r="141">
          <cell r="A141" t="str">
            <v/>
          </cell>
          <cell r="B141" t="str">
            <v/>
          </cell>
          <cell r="H141" t="str">
            <v/>
          </cell>
          <cell r="K141" t="str">
            <v/>
          </cell>
          <cell r="N141" t="str">
            <v/>
          </cell>
        </row>
        <row r="143">
          <cell r="B143" t="str">
            <v/>
          </cell>
          <cell r="K143" t="str">
            <v>zwycięzca(cy): 21:0,21:0</v>
          </cell>
        </row>
        <row r="144">
          <cell r="B144">
            <v>21</v>
          </cell>
          <cell r="C144" t="str">
            <v>dzień turnieju.</v>
          </cell>
          <cell r="I144" t="str">
            <v>Nr meczu</v>
          </cell>
          <cell r="N144" t="str">
            <v>Godz.</v>
          </cell>
          <cell r="R144" t="str">
            <v>S. prow.</v>
          </cell>
          <cell r="AF144" t="str">
            <v>wygrany</v>
          </cell>
          <cell r="AG144" t="str">
            <v>przegrany</v>
          </cell>
        </row>
        <row r="145">
          <cell r="B145" t="str">
            <v>Boisko</v>
          </cell>
          <cell r="C145" t="str">
            <v>Gra</v>
          </cell>
          <cell r="I145">
            <v>21</v>
          </cell>
          <cell r="N145" t="str">
            <v>rozp.</v>
          </cell>
          <cell r="P145" t="str">
            <v>zak.</v>
          </cell>
          <cell r="R145" t="str">
            <v>S. serw.</v>
          </cell>
        </row>
        <row r="146">
          <cell r="A146">
            <v>21</v>
          </cell>
          <cell r="C146" t="str">
            <v>Old Boys</v>
          </cell>
          <cell r="H146">
            <v>5</v>
          </cell>
          <cell r="I146">
            <v>21</v>
          </cell>
          <cell r="J146">
            <v>10</v>
          </cell>
          <cell r="K146">
            <v>21</v>
          </cell>
          <cell r="R146">
            <v>0</v>
          </cell>
          <cell r="S146" t="str">
            <v>godz.10:40</v>
          </cell>
          <cell r="X146">
            <v>21</v>
          </cell>
          <cell r="Y146" t="str">
            <v>Old Boys</v>
          </cell>
          <cell r="Z146" t="str">
            <v>O0004</v>
          </cell>
          <cell r="AA146" t="str">
            <v/>
          </cell>
          <cell r="AB146" t="str">
            <v>M0008</v>
          </cell>
          <cell r="AC146" t="str">
            <v/>
          </cell>
          <cell r="AD146" t="str">
            <v>M0008</v>
          </cell>
          <cell r="AE146" t="str">
            <v/>
          </cell>
          <cell r="AF146" t="str">
            <v>21:5,21:10</v>
          </cell>
          <cell r="AG146" t="str">
            <v>5:21,10:21</v>
          </cell>
          <cell r="AH146" t="str">
            <v/>
          </cell>
          <cell r="AI146">
            <v>5</v>
          </cell>
          <cell r="AJ146">
            <v>21</v>
          </cell>
          <cell r="AK146">
            <v>10</v>
          </cell>
          <cell r="AL146">
            <v>21</v>
          </cell>
          <cell r="AM146">
            <v>0</v>
          </cell>
          <cell r="AN146">
            <v>0</v>
          </cell>
        </row>
        <row r="147">
          <cell r="A147" t="str">
            <v/>
          </cell>
          <cell r="B147" t="str">
            <v>Krzysztof ORZECHOWICZ (Jasło)</v>
          </cell>
          <cell r="H147" t="str">
            <v>O0004</v>
          </cell>
          <cell r="K147" t="str">
            <v>M0008</v>
          </cell>
          <cell r="N147" t="str">
            <v>Tadeusz MICHALIK (Tarnów)</v>
          </cell>
        </row>
        <row r="148">
          <cell r="A148" t="str">
            <v/>
          </cell>
          <cell r="B148" t="str">
            <v/>
          </cell>
          <cell r="H148" t="str">
            <v/>
          </cell>
          <cell r="K148" t="str">
            <v/>
          </cell>
          <cell r="N148" t="str">
            <v/>
          </cell>
        </row>
        <row r="150">
          <cell r="B150" t="str">
            <v/>
          </cell>
          <cell r="K150" t="str">
            <v>zwycięzca(cy): 21:5,21:10</v>
          </cell>
        </row>
        <row r="151">
          <cell r="B151">
            <v>22</v>
          </cell>
          <cell r="C151" t="str">
            <v>dzień turnieju.</v>
          </cell>
          <cell r="I151" t="str">
            <v>Nr meczu</v>
          </cell>
          <cell r="N151" t="str">
            <v>Godz.</v>
          </cell>
          <cell r="R151" t="str">
            <v>S. prow.</v>
          </cell>
          <cell r="AF151" t="str">
            <v>wygrany</v>
          </cell>
          <cell r="AG151" t="str">
            <v>przegrany</v>
          </cell>
        </row>
        <row r="152">
          <cell r="B152" t="str">
            <v>Boisko</v>
          </cell>
          <cell r="C152" t="str">
            <v>Gra</v>
          </cell>
          <cell r="I152">
            <v>22</v>
          </cell>
          <cell r="N152" t="str">
            <v>rozp.</v>
          </cell>
          <cell r="P152" t="str">
            <v>zak.</v>
          </cell>
          <cell r="R152" t="str">
            <v>S. serw.</v>
          </cell>
        </row>
        <row r="153">
          <cell r="A153">
            <v>22</v>
          </cell>
          <cell r="C153" t="str">
            <v>Old Boys</v>
          </cell>
          <cell r="H153">
            <v>16</v>
          </cell>
          <cell r="I153">
            <v>21</v>
          </cell>
          <cell r="J153">
            <v>21</v>
          </cell>
          <cell r="K153">
            <v>15</v>
          </cell>
          <cell r="L153">
            <v>5</v>
          </cell>
          <cell r="M153">
            <v>3</v>
          </cell>
          <cell r="R153">
            <v>0</v>
          </cell>
          <cell r="S153" t="str">
            <v>godz.10:40</v>
          </cell>
          <cell r="X153">
            <v>22</v>
          </cell>
          <cell r="Y153" t="str">
            <v>Old Boys</v>
          </cell>
          <cell r="Z153" t="str">
            <v>M0025</v>
          </cell>
          <cell r="AA153" t="str">
            <v/>
          </cell>
          <cell r="AB153" t="str">
            <v>K0003</v>
          </cell>
          <cell r="AC153" t="str">
            <v/>
          </cell>
          <cell r="AD153" t="str">
            <v>M0025</v>
          </cell>
          <cell r="AE153" t="str">
            <v/>
          </cell>
          <cell r="AF153" t="str">
            <v>16:21,21:15,5:3 krecz</v>
          </cell>
          <cell r="AG153" t="str">
            <v>21:16,15:21,3:5 krecz</v>
          </cell>
          <cell r="AH153" t="str">
            <v/>
          </cell>
          <cell r="AI153">
            <v>16</v>
          </cell>
          <cell r="AJ153">
            <v>21</v>
          </cell>
          <cell r="AK153">
            <v>21</v>
          </cell>
          <cell r="AL153">
            <v>15</v>
          </cell>
          <cell r="AM153">
            <v>5</v>
          </cell>
          <cell r="AN153">
            <v>3</v>
          </cell>
        </row>
        <row r="154">
          <cell r="A154" t="str">
            <v/>
          </cell>
          <cell r="B154" t="str">
            <v>Bogdan MATOGA (Myślenice)</v>
          </cell>
          <cell r="H154" t="str">
            <v>M0025</v>
          </cell>
          <cell r="K154" t="str">
            <v>K0003</v>
          </cell>
          <cell r="N154" t="str">
            <v>Robert KARNASIEWICZ (Mielec)</v>
          </cell>
        </row>
        <row r="155">
          <cell r="A155" t="str">
            <v/>
          </cell>
          <cell r="B155" t="str">
            <v/>
          </cell>
          <cell r="H155" t="str">
            <v/>
          </cell>
          <cell r="K155" t="str">
            <v/>
          </cell>
          <cell r="N155" t="str">
            <v/>
          </cell>
        </row>
        <row r="156">
          <cell r="B156" t="str">
            <v>krecz</v>
          </cell>
        </row>
        <row r="157">
          <cell r="B157" t="str">
            <v>zwycięzca(cy): 16:21,21:15,5:3 krecz</v>
          </cell>
          <cell r="K157" t="str">
            <v/>
          </cell>
        </row>
        <row r="158">
          <cell r="B158">
            <v>23</v>
          </cell>
          <cell r="C158" t="str">
            <v>dzień turnieju.</v>
          </cell>
          <cell r="I158" t="str">
            <v>Nr meczu</v>
          </cell>
          <cell r="N158" t="str">
            <v>Godz.</v>
          </cell>
          <cell r="R158" t="str">
            <v>S. prow.</v>
          </cell>
          <cell r="AF158" t="str">
            <v>wygrany</v>
          </cell>
          <cell r="AG158" t="str">
            <v>przegrany</v>
          </cell>
        </row>
        <row r="159">
          <cell r="B159" t="str">
            <v>Boisko</v>
          </cell>
          <cell r="C159" t="str">
            <v>Gra</v>
          </cell>
          <cell r="I159">
            <v>23</v>
          </cell>
          <cell r="N159" t="str">
            <v>rozp.</v>
          </cell>
          <cell r="P159" t="str">
            <v>zak.</v>
          </cell>
          <cell r="R159" t="str">
            <v>S. serw.</v>
          </cell>
        </row>
        <row r="160">
          <cell r="A160">
            <v>23</v>
          </cell>
          <cell r="C160" t="str">
            <v>Old Boys</v>
          </cell>
          <cell r="H160">
            <v>11</v>
          </cell>
          <cell r="I160">
            <v>21</v>
          </cell>
          <cell r="J160">
            <v>7</v>
          </cell>
          <cell r="K160">
            <v>21</v>
          </cell>
          <cell r="R160">
            <v>0</v>
          </cell>
          <cell r="S160" t="str">
            <v>godz.10:40</v>
          </cell>
          <cell r="X160">
            <v>23</v>
          </cell>
          <cell r="Y160" t="str">
            <v>Old Boys</v>
          </cell>
          <cell r="Z160" t="str">
            <v>O0004</v>
          </cell>
          <cell r="AA160" t="str">
            <v/>
          </cell>
          <cell r="AB160" t="str">
            <v>K0003</v>
          </cell>
          <cell r="AC160" t="str">
            <v/>
          </cell>
          <cell r="AD160" t="str">
            <v>K0003</v>
          </cell>
          <cell r="AE160" t="str">
            <v/>
          </cell>
          <cell r="AF160" t="str">
            <v>21:11,21:7</v>
          </cell>
          <cell r="AG160" t="str">
            <v>11:21,7:21</v>
          </cell>
          <cell r="AH160" t="str">
            <v/>
          </cell>
          <cell r="AI160">
            <v>11</v>
          </cell>
          <cell r="AJ160">
            <v>21</v>
          </cell>
          <cell r="AK160">
            <v>7</v>
          </cell>
          <cell r="AL160">
            <v>21</v>
          </cell>
          <cell r="AM160">
            <v>0</v>
          </cell>
          <cell r="AN160">
            <v>0</v>
          </cell>
        </row>
        <row r="161">
          <cell r="A161" t="str">
            <v/>
          </cell>
          <cell r="B161" t="str">
            <v>Krzysztof ORZECHOWICZ (Jasło)</v>
          </cell>
          <cell r="H161" t="str">
            <v>O0004</v>
          </cell>
          <cell r="K161" t="str">
            <v>K0003</v>
          </cell>
          <cell r="N161" t="str">
            <v>Robert KARNASIEWICZ (Mielec)</v>
          </cell>
        </row>
        <row r="162">
          <cell r="A162" t="str">
            <v/>
          </cell>
          <cell r="B162" t="str">
            <v/>
          </cell>
          <cell r="H162" t="str">
            <v/>
          </cell>
          <cell r="K162" t="str">
            <v/>
          </cell>
          <cell r="N162" t="str">
            <v/>
          </cell>
        </row>
        <row r="164">
          <cell r="B164" t="str">
            <v/>
          </cell>
          <cell r="K164" t="str">
            <v>zwycięzca(cy): 21:11,21:7</v>
          </cell>
        </row>
        <row r="165">
          <cell r="B165">
            <v>24</v>
          </cell>
          <cell r="C165" t="str">
            <v>dzień turnieju.</v>
          </cell>
          <cell r="I165" t="str">
            <v>Nr meczu</v>
          </cell>
          <cell r="N165" t="str">
            <v>Godz.</v>
          </cell>
          <cell r="R165" t="str">
            <v>S. prow.</v>
          </cell>
          <cell r="AF165" t="str">
            <v>wygrany</v>
          </cell>
          <cell r="AG165" t="str">
            <v>przegrany</v>
          </cell>
        </row>
        <row r="166">
          <cell r="B166" t="str">
            <v>Boisko</v>
          </cell>
          <cell r="C166" t="str">
            <v>Gra</v>
          </cell>
          <cell r="I166">
            <v>24</v>
          </cell>
          <cell r="N166" t="str">
            <v>rozp.</v>
          </cell>
          <cell r="P166" t="str">
            <v>zak.</v>
          </cell>
          <cell r="R166" t="str">
            <v>S. serw.</v>
          </cell>
        </row>
        <row r="167">
          <cell r="A167">
            <v>24</v>
          </cell>
          <cell r="C167" t="str">
            <v>Old Boys</v>
          </cell>
          <cell r="H167">
            <v>16</v>
          </cell>
          <cell r="I167">
            <v>21</v>
          </cell>
          <cell r="J167">
            <v>17</v>
          </cell>
          <cell r="K167">
            <v>21</v>
          </cell>
          <cell r="R167">
            <v>0</v>
          </cell>
          <cell r="S167" t="str">
            <v>godz.10:40</v>
          </cell>
          <cell r="X167">
            <v>24</v>
          </cell>
          <cell r="Y167" t="str">
            <v>Old Boys</v>
          </cell>
          <cell r="Z167" t="str">
            <v>M0008</v>
          </cell>
          <cell r="AA167" t="str">
            <v/>
          </cell>
          <cell r="AB167" t="str">
            <v>K0035</v>
          </cell>
          <cell r="AC167" t="str">
            <v/>
          </cell>
          <cell r="AD167" t="str">
            <v>K0035</v>
          </cell>
          <cell r="AE167" t="str">
            <v/>
          </cell>
          <cell r="AF167" t="str">
            <v>21:16,21:17</v>
          </cell>
          <cell r="AG167" t="str">
            <v>16:21,17:21</v>
          </cell>
          <cell r="AH167" t="str">
            <v/>
          </cell>
          <cell r="AI167">
            <v>16</v>
          </cell>
          <cell r="AJ167">
            <v>21</v>
          </cell>
          <cell r="AK167">
            <v>17</v>
          </cell>
          <cell r="AL167">
            <v>21</v>
          </cell>
          <cell r="AM167">
            <v>0</v>
          </cell>
          <cell r="AN167">
            <v>0</v>
          </cell>
        </row>
        <row r="168">
          <cell r="A168" t="str">
            <v/>
          </cell>
          <cell r="B168" t="str">
            <v>Tadeusz MICHALIK (Tarnów)</v>
          </cell>
          <cell r="H168" t="str">
            <v>M0008</v>
          </cell>
          <cell r="K168" t="str">
            <v>K0035</v>
          </cell>
          <cell r="N168" t="str">
            <v>Maciej KOZIEŁ (Myślenice)</v>
          </cell>
        </row>
        <row r="169">
          <cell r="A169" t="str">
            <v/>
          </cell>
          <cell r="B169" t="str">
            <v/>
          </cell>
          <cell r="H169" t="str">
            <v/>
          </cell>
          <cell r="K169" t="str">
            <v/>
          </cell>
          <cell r="N169" t="str">
            <v/>
          </cell>
        </row>
        <row r="171">
          <cell r="B171" t="str">
            <v/>
          </cell>
          <cell r="K171" t="str">
            <v>zwycięzca(cy): 21:16,21:17</v>
          </cell>
        </row>
        <row r="172">
          <cell r="B172">
            <v>25</v>
          </cell>
          <cell r="C172" t="str">
            <v>dzień turnieju.</v>
          </cell>
          <cell r="I172" t="str">
            <v>Nr meczu</v>
          </cell>
          <cell r="N172" t="str">
            <v>Godz.</v>
          </cell>
          <cell r="R172" t="str">
            <v>S. prow.</v>
          </cell>
          <cell r="AF172" t="str">
            <v>wygrany</v>
          </cell>
          <cell r="AG172" t="str">
            <v>przegrany</v>
          </cell>
        </row>
        <row r="173">
          <cell r="B173" t="str">
            <v>Boisko</v>
          </cell>
          <cell r="C173" t="str">
            <v>Gra</v>
          </cell>
          <cell r="I173">
            <v>25</v>
          </cell>
          <cell r="N173" t="str">
            <v>rozp.</v>
          </cell>
          <cell r="P173" t="str">
            <v>zak.</v>
          </cell>
          <cell r="R173" t="str">
            <v>S. serw.</v>
          </cell>
        </row>
        <row r="174">
          <cell r="A174">
            <v>25</v>
          </cell>
          <cell r="C174" t="str">
            <v>Old Boys</v>
          </cell>
          <cell r="H174">
            <v>7</v>
          </cell>
          <cell r="I174">
            <v>21</v>
          </cell>
          <cell r="J174">
            <v>22</v>
          </cell>
          <cell r="K174">
            <v>20</v>
          </cell>
          <cell r="L174">
            <v>26</v>
          </cell>
          <cell r="M174">
            <v>24</v>
          </cell>
          <cell r="R174">
            <v>0</v>
          </cell>
          <cell r="S174" t="str">
            <v>godz.11:00</v>
          </cell>
          <cell r="X174">
            <v>25</v>
          </cell>
          <cell r="Y174" t="str">
            <v>Old Boys</v>
          </cell>
          <cell r="Z174" t="str">
            <v>M0025</v>
          </cell>
          <cell r="AA174" t="str">
            <v/>
          </cell>
          <cell r="AB174" t="str">
            <v>K0035</v>
          </cell>
          <cell r="AC174" t="str">
            <v/>
          </cell>
          <cell r="AD174" t="str">
            <v>M0025</v>
          </cell>
          <cell r="AE174" t="str">
            <v/>
          </cell>
          <cell r="AF174" t="str">
            <v>7:21,22:20,26:24</v>
          </cell>
          <cell r="AG174" t="str">
            <v>21:7,20:22,24:26</v>
          </cell>
          <cell r="AH174" t="str">
            <v/>
          </cell>
          <cell r="AI174">
            <v>7</v>
          </cell>
          <cell r="AJ174">
            <v>21</v>
          </cell>
          <cell r="AK174">
            <v>22</v>
          </cell>
          <cell r="AL174">
            <v>20</v>
          </cell>
          <cell r="AM174">
            <v>26</v>
          </cell>
          <cell r="AN174">
            <v>24</v>
          </cell>
        </row>
        <row r="175">
          <cell r="A175" t="str">
            <v/>
          </cell>
          <cell r="B175" t="str">
            <v>Bogdan MATOGA (Myślenice)</v>
          </cell>
          <cell r="H175" t="str">
            <v>M0025</v>
          </cell>
          <cell r="K175" t="str">
            <v>K0035</v>
          </cell>
          <cell r="N175" t="str">
            <v>Maciej KOZIEŁ (Myślenice)</v>
          </cell>
        </row>
        <row r="176">
          <cell r="A176" t="str">
            <v/>
          </cell>
          <cell r="B176" t="str">
            <v/>
          </cell>
          <cell r="H176" t="str">
            <v/>
          </cell>
          <cell r="K176" t="str">
            <v/>
          </cell>
          <cell r="N176" t="str">
            <v/>
          </cell>
        </row>
        <row r="178">
          <cell r="B178" t="str">
            <v>zwycięzca(cy): 7:21,22:20,26:24</v>
          </cell>
          <cell r="K178" t="str">
            <v/>
          </cell>
        </row>
        <row r="179">
          <cell r="B179">
            <v>26</v>
          </cell>
          <cell r="C179" t="str">
            <v>dzień turnieju.</v>
          </cell>
          <cell r="I179" t="str">
            <v>Nr meczu</v>
          </cell>
          <cell r="N179" t="str">
            <v>Godz.</v>
          </cell>
          <cell r="R179" t="str">
            <v>S. prow.</v>
          </cell>
          <cell r="AF179" t="str">
            <v>wygrany</v>
          </cell>
          <cell r="AG179" t="str">
            <v>przegrany</v>
          </cell>
        </row>
        <row r="180">
          <cell r="B180" t="str">
            <v>Boisko</v>
          </cell>
          <cell r="C180" t="str">
            <v>Gra</v>
          </cell>
          <cell r="I180">
            <v>26</v>
          </cell>
          <cell r="N180" t="str">
            <v>rozp.</v>
          </cell>
          <cell r="P180" t="str">
            <v>zak.</v>
          </cell>
          <cell r="R180" t="str">
            <v>S. serw.</v>
          </cell>
        </row>
        <row r="181">
          <cell r="A181">
            <v>26</v>
          </cell>
          <cell r="C181" t="str">
            <v>Old Boys</v>
          </cell>
          <cell r="H181">
            <v>21</v>
          </cell>
          <cell r="I181">
            <v>18</v>
          </cell>
          <cell r="J181">
            <v>23</v>
          </cell>
          <cell r="K181">
            <v>21</v>
          </cell>
          <cell r="R181">
            <v>0</v>
          </cell>
          <cell r="S181" t="str">
            <v>godz.11:00</v>
          </cell>
          <cell r="X181">
            <v>26</v>
          </cell>
          <cell r="Y181" t="str">
            <v>Old Boys</v>
          </cell>
          <cell r="Z181" t="str">
            <v>K0003</v>
          </cell>
          <cell r="AA181" t="str">
            <v/>
          </cell>
          <cell r="AB181" t="str">
            <v>M0008</v>
          </cell>
          <cell r="AC181" t="str">
            <v/>
          </cell>
          <cell r="AD181" t="str">
            <v>K0003</v>
          </cell>
          <cell r="AE181" t="str">
            <v/>
          </cell>
          <cell r="AF181" t="str">
            <v>21:18,23:21</v>
          </cell>
          <cell r="AG181" t="str">
            <v>18:21,21:23</v>
          </cell>
          <cell r="AH181" t="str">
            <v/>
          </cell>
          <cell r="AI181">
            <v>21</v>
          </cell>
          <cell r="AJ181">
            <v>18</v>
          </cell>
          <cell r="AK181">
            <v>23</v>
          </cell>
          <cell r="AL181">
            <v>21</v>
          </cell>
          <cell r="AM181">
            <v>0</v>
          </cell>
          <cell r="AN181">
            <v>0</v>
          </cell>
        </row>
        <row r="182">
          <cell r="A182" t="str">
            <v/>
          </cell>
          <cell r="B182" t="str">
            <v>Robert KARNASIEWICZ (Mielec)</v>
          </cell>
          <cell r="H182" t="str">
            <v>K0003</v>
          </cell>
          <cell r="K182" t="str">
            <v>M0008</v>
          </cell>
          <cell r="N182" t="str">
            <v>Tadeusz MICHALIK (Tarnów)</v>
          </cell>
        </row>
        <row r="183">
          <cell r="A183" t="str">
            <v/>
          </cell>
          <cell r="B183" t="str">
            <v/>
          </cell>
          <cell r="H183" t="str">
            <v/>
          </cell>
          <cell r="K183" t="str">
            <v/>
          </cell>
          <cell r="N183" t="str">
            <v/>
          </cell>
        </row>
        <row r="185">
          <cell r="B185" t="str">
            <v>zwycięzca(cy): 21:18,23:21</v>
          </cell>
          <cell r="K185" t="str">
            <v/>
          </cell>
        </row>
        <row r="186">
          <cell r="B186">
            <v>27</v>
          </cell>
          <cell r="C186" t="str">
            <v>dzień turnieju.</v>
          </cell>
          <cell r="I186" t="str">
            <v>Nr meczu</v>
          </cell>
          <cell r="N186" t="str">
            <v>Godz.</v>
          </cell>
          <cell r="R186" t="str">
            <v>S. prow.</v>
          </cell>
          <cell r="AF186" t="str">
            <v>wygrany</v>
          </cell>
          <cell r="AG186" t="str">
            <v>przegrany</v>
          </cell>
        </row>
        <row r="187">
          <cell r="B187" t="str">
            <v>Boisko</v>
          </cell>
          <cell r="C187" t="str">
            <v>Gra</v>
          </cell>
          <cell r="I187">
            <v>27</v>
          </cell>
          <cell r="N187" t="str">
            <v>rozp.</v>
          </cell>
          <cell r="P187" t="str">
            <v>zak.</v>
          </cell>
          <cell r="R187" t="str">
            <v>S. serw.</v>
          </cell>
        </row>
        <row r="188">
          <cell r="A188">
            <v>27</v>
          </cell>
          <cell r="C188" t="str">
            <v>Open</v>
          </cell>
          <cell r="H188">
            <v>20</v>
          </cell>
          <cell r="I188">
            <v>22</v>
          </cell>
          <cell r="J188">
            <v>21</v>
          </cell>
          <cell r="K188">
            <v>14</v>
          </cell>
          <cell r="L188">
            <v>21</v>
          </cell>
          <cell r="M188">
            <v>9</v>
          </cell>
          <cell r="R188">
            <v>0</v>
          </cell>
          <cell r="S188" t="str">
            <v>godz.11:00</v>
          </cell>
          <cell r="X188">
            <v>27</v>
          </cell>
          <cell r="Y188" t="str">
            <v>Open</v>
          </cell>
          <cell r="Z188" t="str">
            <v>M0024</v>
          </cell>
          <cell r="AA188" t="str">
            <v/>
          </cell>
          <cell r="AB188" t="str">
            <v>K0036</v>
          </cell>
          <cell r="AC188" t="str">
            <v/>
          </cell>
          <cell r="AD188" t="str">
            <v>M0024</v>
          </cell>
          <cell r="AE188" t="str">
            <v/>
          </cell>
          <cell r="AF188" t="str">
            <v>20:22,21:14,21:9</v>
          </cell>
          <cell r="AG188" t="str">
            <v>22:20,14:21,9:21</v>
          </cell>
          <cell r="AH188" t="str">
            <v/>
          </cell>
          <cell r="AI188">
            <v>20</v>
          </cell>
          <cell r="AJ188">
            <v>22</v>
          </cell>
          <cell r="AK188">
            <v>21</v>
          </cell>
          <cell r="AL188">
            <v>14</v>
          </cell>
          <cell r="AM188">
            <v>21</v>
          </cell>
          <cell r="AN188">
            <v>9</v>
          </cell>
        </row>
        <row r="189">
          <cell r="A189" t="str">
            <v/>
          </cell>
          <cell r="B189" t="str">
            <v>Tomasz MATOGA (Myślenice)</v>
          </cell>
          <cell r="H189" t="str">
            <v>M0024</v>
          </cell>
          <cell r="K189" t="str">
            <v>K0036</v>
          </cell>
          <cell r="N189" t="str">
            <v>Tomasz  KNOPEK (Kraków)</v>
          </cell>
        </row>
        <row r="190">
          <cell r="A190" t="str">
            <v/>
          </cell>
          <cell r="B190" t="str">
            <v/>
          </cell>
          <cell r="H190" t="str">
            <v/>
          </cell>
          <cell r="K190" t="str">
            <v/>
          </cell>
          <cell r="N190" t="str">
            <v/>
          </cell>
        </row>
        <row r="192">
          <cell r="B192" t="str">
            <v>zwycięzca(cy): 20:22,21:14,21:9</v>
          </cell>
          <cell r="K192" t="str">
            <v/>
          </cell>
        </row>
        <row r="193">
          <cell r="B193">
            <v>28</v>
          </cell>
          <cell r="C193" t="str">
            <v>dzień turnieju.</v>
          </cell>
          <cell r="I193" t="str">
            <v>Nr meczu</v>
          </cell>
          <cell r="N193" t="str">
            <v>Godz.</v>
          </cell>
          <cell r="R193" t="str">
            <v>S. prow.</v>
          </cell>
          <cell r="AF193" t="str">
            <v>wygrany</v>
          </cell>
          <cell r="AG193" t="str">
            <v>przegrany</v>
          </cell>
        </row>
        <row r="194">
          <cell r="B194" t="str">
            <v>Boisko</v>
          </cell>
          <cell r="C194" t="str">
            <v>Gra</v>
          </cell>
          <cell r="I194">
            <v>28</v>
          </cell>
          <cell r="N194" t="str">
            <v>rozp.</v>
          </cell>
          <cell r="P194" t="str">
            <v>zak.</v>
          </cell>
          <cell r="R194" t="str">
            <v>S. serw.</v>
          </cell>
        </row>
        <row r="195">
          <cell r="A195">
            <v>28</v>
          </cell>
          <cell r="C195" t="str">
            <v>Open</v>
          </cell>
          <cell r="H195">
            <v>8</v>
          </cell>
          <cell r="I195">
            <v>21</v>
          </cell>
          <cell r="J195">
            <v>11</v>
          </cell>
          <cell r="K195">
            <v>21</v>
          </cell>
          <cell r="R195">
            <v>0</v>
          </cell>
          <cell r="S195" t="str">
            <v>godz.11:00</v>
          </cell>
          <cell r="X195">
            <v>28</v>
          </cell>
          <cell r="Y195" t="str">
            <v>Open</v>
          </cell>
          <cell r="Z195" t="str">
            <v>R0009</v>
          </cell>
          <cell r="AA195" t="str">
            <v/>
          </cell>
          <cell r="AB195" t="str">
            <v>P0020</v>
          </cell>
          <cell r="AC195" t="str">
            <v/>
          </cell>
          <cell r="AD195" t="str">
            <v>P0020</v>
          </cell>
          <cell r="AE195" t="str">
            <v/>
          </cell>
          <cell r="AF195" t="str">
            <v>21:8,21:11</v>
          </cell>
          <cell r="AG195" t="str">
            <v>8:21,11:21</v>
          </cell>
          <cell r="AH195" t="str">
            <v/>
          </cell>
          <cell r="AI195">
            <v>8</v>
          </cell>
          <cell r="AJ195">
            <v>21</v>
          </cell>
          <cell r="AK195">
            <v>11</v>
          </cell>
          <cell r="AL195">
            <v>21</v>
          </cell>
          <cell r="AM195">
            <v>0</v>
          </cell>
          <cell r="AN195">
            <v>0</v>
          </cell>
        </row>
        <row r="196">
          <cell r="A196" t="str">
            <v/>
          </cell>
          <cell r="B196" t="str">
            <v>Konrad ROŻNIAŁ (Mielec)</v>
          </cell>
          <cell r="H196" t="str">
            <v>R0009</v>
          </cell>
          <cell r="K196" t="str">
            <v>P0020</v>
          </cell>
          <cell r="N196" t="str">
            <v>Tomasz PROSZEK (Myślenice)</v>
          </cell>
        </row>
        <row r="197">
          <cell r="A197" t="str">
            <v/>
          </cell>
          <cell r="B197" t="str">
            <v/>
          </cell>
          <cell r="H197" t="str">
            <v/>
          </cell>
          <cell r="K197" t="str">
            <v/>
          </cell>
          <cell r="N197" t="str">
            <v/>
          </cell>
        </row>
        <row r="199">
          <cell r="B199" t="str">
            <v/>
          </cell>
          <cell r="K199" t="str">
            <v>zwycięzca(cy): 21:8,21:11</v>
          </cell>
        </row>
        <row r="200">
          <cell r="B200">
            <v>29</v>
          </cell>
          <cell r="C200" t="str">
            <v>dzień turnieju.</v>
          </cell>
          <cell r="I200" t="str">
            <v>Nr meczu</v>
          </cell>
          <cell r="N200" t="str">
            <v>Godz.</v>
          </cell>
          <cell r="R200" t="str">
            <v>S. prow.</v>
          </cell>
          <cell r="AF200" t="str">
            <v>wygrany</v>
          </cell>
          <cell r="AG200" t="str">
            <v>przegrany</v>
          </cell>
        </row>
        <row r="201">
          <cell r="B201" t="str">
            <v>Boisko</v>
          </cell>
          <cell r="C201" t="str">
            <v>Gra</v>
          </cell>
          <cell r="I201">
            <v>29</v>
          </cell>
          <cell r="N201" t="str">
            <v>rozp.</v>
          </cell>
          <cell r="P201" t="str">
            <v>zak.</v>
          </cell>
          <cell r="R201" t="str">
            <v>S. serw.</v>
          </cell>
        </row>
        <row r="202">
          <cell r="A202">
            <v>29</v>
          </cell>
          <cell r="C202" t="str">
            <v>Open</v>
          </cell>
          <cell r="H202">
            <v>21</v>
          </cell>
          <cell r="I202">
            <v>12</v>
          </cell>
          <cell r="J202">
            <v>21</v>
          </cell>
          <cell r="K202">
            <v>17</v>
          </cell>
          <cell r="R202">
            <v>0</v>
          </cell>
          <cell r="S202" t="str">
            <v>godz.11:20</v>
          </cell>
          <cell r="X202">
            <v>29</v>
          </cell>
          <cell r="Y202" t="str">
            <v>Open</v>
          </cell>
          <cell r="Z202" t="str">
            <v>I0002</v>
          </cell>
          <cell r="AA202" t="str">
            <v/>
          </cell>
          <cell r="AB202" t="str">
            <v>R0009</v>
          </cell>
          <cell r="AC202" t="str">
            <v/>
          </cell>
          <cell r="AD202" t="str">
            <v>I0002</v>
          </cell>
          <cell r="AE202" t="str">
            <v/>
          </cell>
          <cell r="AF202" t="str">
            <v>21:12,21:17</v>
          </cell>
          <cell r="AG202" t="str">
            <v>12:21,17:21</v>
          </cell>
          <cell r="AH202" t="str">
            <v/>
          </cell>
          <cell r="AI202">
            <v>21</v>
          </cell>
          <cell r="AJ202">
            <v>12</v>
          </cell>
          <cell r="AK202">
            <v>21</v>
          </cell>
          <cell r="AL202">
            <v>17</v>
          </cell>
          <cell r="AM202">
            <v>0</v>
          </cell>
          <cell r="AN202">
            <v>0</v>
          </cell>
        </row>
        <row r="203">
          <cell r="A203" t="str">
            <v/>
          </cell>
          <cell r="B203" t="str">
            <v>Igor IWAŃSKI (Mielec)</v>
          </cell>
          <cell r="H203" t="str">
            <v>I0002</v>
          </cell>
          <cell r="K203" t="str">
            <v>R0009</v>
          </cell>
          <cell r="N203" t="str">
            <v>Konrad ROŻNIAŁ (Mielec)</v>
          </cell>
        </row>
        <row r="204">
          <cell r="A204" t="str">
            <v/>
          </cell>
          <cell r="B204" t="str">
            <v/>
          </cell>
          <cell r="H204" t="str">
            <v/>
          </cell>
          <cell r="K204" t="str">
            <v/>
          </cell>
          <cell r="N204" t="str">
            <v/>
          </cell>
        </row>
        <row r="206">
          <cell r="B206" t="str">
            <v>zwycięzca(cy): 21:12,21:17</v>
          </cell>
          <cell r="K206" t="str">
            <v/>
          </cell>
        </row>
        <row r="207">
          <cell r="B207">
            <v>30</v>
          </cell>
          <cell r="C207" t="str">
            <v>dzień turnieju.</v>
          </cell>
          <cell r="I207" t="str">
            <v>Nr meczu</v>
          </cell>
          <cell r="N207" t="str">
            <v>Godz.</v>
          </cell>
          <cell r="R207" t="str">
            <v>S. prow.</v>
          </cell>
          <cell r="AF207" t="str">
            <v>wygrany</v>
          </cell>
          <cell r="AG207" t="str">
            <v>przegrany</v>
          </cell>
        </row>
        <row r="208">
          <cell r="B208" t="str">
            <v>Boisko</v>
          </cell>
          <cell r="C208" t="str">
            <v>Gra</v>
          </cell>
          <cell r="I208">
            <v>30</v>
          </cell>
          <cell r="N208" t="str">
            <v>rozp.</v>
          </cell>
          <cell r="P208" t="str">
            <v>zak.</v>
          </cell>
          <cell r="R208" t="str">
            <v>S. serw.</v>
          </cell>
        </row>
        <row r="209">
          <cell r="A209">
            <v>30</v>
          </cell>
          <cell r="C209">
            <v>14</v>
          </cell>
          <cell r="H209">
            <v>14</v>
          </cell>
          <cell r="I209">
            <v>21</v>
          </cell>
          <cell r="J209">
            <v>21</v>
          </cell>
          <cell r="K209">
            <v>12</v>
          </cell>
          <cell r="L209">
            <v>18</v>
          </cell>
          <cell r="M209">
            <v>21</v>
          </cell>
          <cell r="R209">
            <v>0</v>
          </cell>
          <cell r="S209" t="str">
            <v>godz.11:20</v>
          </cell>
          <cell r="X209">
            <v>30</v>
          </cell>
          <cell r="Y209">
            <v>14</v>
          </cell>
          <cell r="Z209" t="str">
            <v>P0020</v>
          </cell>
          <cell r="AA209" t="str">
            <v/>
          </cell>
          <cell r="AB209" t="str">
            <v>K0036</v>
          </cell>
          <cell r="AC209" t="str">
            <v/>
          </cell>
          <cell r="AD209" t="str">
            <v>K0036</v>
          </cell>
          <cell r="AE209" t="str">
            <v/>
          </cell>
          <cell r="AF209" t="str">
            <v>21:14,12:21,21:18</v>
          </cell>
          <cell r="AG209" t="str">
            <v>14:21,21:12,18:21</v>
          </cell>
          <cell r="AH209" t="str">
            <v/>
          </cell>
          <cell r="AI209">
            <v>14</v>
          </cell>
          <cell r="AJ209">
            <v>21</v>
          </cell>
          <cell r="AK209">
            <v>21</v>
          </cell>
          <cell r="AL209">
            <v>12</v>
          </cell>
          <cell r="AM209">
            <v>18</v>
          </cell>
          <cell r="AN209">
            <v>21</v>
          </cell>
        </row>
        <row r="210">
          <cell r="A210" t="str">
            <v/>
          </cell>
          <cell r="B210" t="str">
            <v>Tomasz PROSZEK (Myślenice)</v>
          </cell>
          <cell r="H210" t="str">
            <v>P0020</v>
          </cell>
          <cell r="K210" t="str">
            <v>K0036</v>
          </cell>
          <cell r="N210" t="str">
            <v>Tomasz  KNOPEK (Kraków)</v>
          </cell>
        </row>
        <row r="211">
          <cell r="A211" t="str">
            <v/>
          </cell>
          <cell r="B211" t="str">
            <v/>
          </cell>
          <cell r="H211" t="str">
            <v/>
          </cell>
          <cell r="K211" t="str">
            <v/>
          </cell>
          <cell r="N211" t="str">
            <v/>
          </cell>
        </row>
        <row r="213">
          <cell r="B213" t="str">
            <v/>
          </cell>
          <cell r="K213" t="str">
            <v>zwycięzca(cy): 21:14,12:21,21:18</v>
          </cell>
        </row>
        <row r="214">
          <cell r="B214">
            <v>31</v>
          </cell>
          <cell r="C214" t="str">
            <v>dzień turnieju.</v>
          </cell>
          <cell r="I214" t="str">
            <v>Nr meczu</v>
          </cell>
          <cell r="N214" t="str">
            <v>Godz.</v>
          </cell>
          <cell r="R214" t="str">
            <v>S. prow.</v>
          </cell>
          <cell r="AF214" t="str">
            <v>wygrany</v>
          </cell>
          <cell r="AG214" t="str">
            <v>przegrany</v>
          </cell>
        </row>
        <row r="215">
          <cell r="B215" t="str">
            <v>Boisko</v>
          </cell>
          <cell r="C215" t="str">
            <v>Gra</v>
          </cell>
          <cell r="I215">
            <v>31</v>
          </cell>
          <cell r="N215" t="str">
            <v>rozp.</v>
          </cell>
          <cell r="P215" t="str">
            <v>zak.</v>
          </cell>
          <cell r="R215" t="str">
            <v>S. serw.</v>
          </cell>
        </row>
        <row r="216">
          <cell r="A216">
            <v>31</v>
          </cell>
          <cell r="C216" t="str">
            <v>Open</v>
          </cell>
          <cell r="H216">
            <v>18</v>
          </cell>
          <cell r="I216">
            <v>21</v>
          </cell>
          <cell r="J216">
            <v>17</v>
          </cell>
          <cell r="K216">
            <v>21</v>
          </cell>
          <cell r="R216">
            <v>0</v>
          </cell>
          <cell r="S216" t="str">
            <v>godz.11:20</v>
          </cell>
          <cell r="X216">
            <v>31</v>
          </cell>
          <cell r="Y216" t="str">
            <v>Open</v>
          </cell>
          <cell r="Z216" t="str">
            <v>P0020</v>
          </cell>
          <cell r="AA216" t="str">
            <v/>
          </cell>
          <cell r="AB216" t="str">
            <v>M0024</v>
          </cell>
          <cell r="AC216" t="str">
            <v/>
          </cell>
          <cell r="AD216" t="str">
            <v>M0024</v>
          </cell>
          <cell r="AE216" t="str">
            <v/>
          </cell>
          <cell r="AF216" t="str">
            <v>21:18,21:17</v>
          </cell>
          <cell r="AG216" t="str">
            <v>18:21,17:21</v>
          </cell>
          <cell r="AH216" t="str">
            <v/>
          </cell>
          <cell r="AI216">
            <v>18</v>
          </cell>
          <cell r="AJ216">
            <v>21</v>
          </cell>
          <cell r="AK216">
            <v>17</v>
          </cell>
          <cell r="AL216">
            <v>21</v>
          </cell>
          <cell r="AM216">
            <v>0</v>
          </cell>
          <cell r="AN216">
            <v>0</v>
          </cell>
        </row>
        <row r="217">
          <cell r="A217" t="str">
            <v/>
          </cell>
          <cell r="B217" t="str">
            <v>Tomasz PROSZEK (Myślenice)</v>
          </cell>
          <cell r="H217" t="str">
            <v>P0020</v>
          </cell>
          <cell r="K217" t="str">
            <v>M0024</v>
          </cell>
          <cell r="N217" t="str">
            <v>Tomasz MATOGA (Myślenice)</v>
          </cell>
        </row>
        <row r="218">
          <cell r="A218" t="str">
            <v/>
          </cell>
          <cell r="B218" t="str">
            <v/>
          </cell>
          <cell r="H218" t="str">
            <v/>
          </cell>
          <cell r="K218" t="str">
            <v/>
          </cell>
          <cell r="N218" t="str">
            <v/>
          </cell>
        </row>
        <row r="220">
          <cell r="B220" t="str">
            <v/>
          </cell>
          <cell r="K220" t="str">
            <v>zwycięzca(cy): 21:18,21:17</v>
          </cell>
        </row>
        <row r="221">
          <cell r="B221">
            <v>32</v>
          </cell>
          <cell r="C221" t="str">
            <v>dzień turnieju.</v>
          </cell>
          <cell r="I221" t="str">
            <v>Nr meczu</v>
          </cell>
          <cell r="N221" t="str">
            <v>Godz.</v>
          </cell>
          <cell r="R221" t="str">
            <v>S. prow.</v>
          </cell>
          <cell r="AF221" t="str">
            <v>wygrany</v>
          </cell>
          <cell r="AG221" t="str">
            <v>przegrany</v>
          </cell>
        </row>
        <row r="222">
          <cell r="B222" t="str">
            <v>Boisko</v>
          </cell>
          <cell r="C222" t="str">
            <v>Gra</v>
          </cell>
          <cell r="I222">
            <v>32</v>
          </cell>
          <cell r="N222" t="str">
            <v>rozp.</v>
          </cell>
          <cell r="P222" t="str">
            <v>zak.</v>
          </cell>
          <cell r="R222" t="str">
            <v>S. serw.</v>
          </cell>
        </row>
        <row r="223">
          <cell r="A223">
            <v>32</v>
          </cell>
          <cell r="C223" t="str">
            <v>Open</v>
          </cell>
          <cell r="H223">
            <v>21</v>
          </cell>
          <cell r="I223">
            <v>17</v>
          </cell>
          <cell r="J223">
            <v>21</v>
          </cell>
          <cell r="K223">
            <v>15</v>
          </cell>
          <cell r="R223">
            <v>0</v>
          </cell>
          <cell r="S223" t="str">
            <v>godz.11:20</v>
          </cell>
          <cell r="X223">
            <v>32</v>
          </cell>
          <cell r="Y223" t="str">
            <v>Open</v>
          </cell>
          <cell r="Z223" t="str">
            <v>K0036</v>
          </cell>
          <cell r="AA223" t="str">
            <v/>
          </cell>
          <cell r="AB223" t="str">
            <v>I0002</v>
          </cell>
          <cell r="AC223" t="str">
            <v/>
          </cell>
          <cell r="AD223" t="str">
            <v>K0036</v>
          </cell>
          <cell r="AE223" t="str">
            <v/>
          </cell>
          <cell r="AF223" t="str">
            <v>21:17,21:15</v>
          </cell>
          <cell r="AG223" t="str">
            <v>17:21,15:21</v>
          </cell>
          <cell r="AH223" t="str">
            <v/>
          </cell>
          <cell r="AI223">
            <v>21</v>
          </cell>
          <cell r="AJ223">
            <v>17</v>
          </cell>
          <cell r="AK223">
            <v>21</v>
          </cell>
          <cell r="AL223">
            <v>15</v>
          </cell>
          <cell r="AM223">
            <v>0</v>
          </cell>
          <cell r="AN223">
            <v>0</v>
          </cell>
        </row>
        <row r="224">
          <cell r="A224" t="str">
            <v/>
          </cell>
          <cell r="B224" t="str">
            <v>Tomasz  KNOPEK (Kraków)</v>
          </cell>
          <cell r="H224" t="str">
            <v>K0036</v>
          </cell>
          <cell r="K224" t="str">
            <v>I0002</v>
          </cell>
          <cell r="N224" t="str">
            <v>Igor IWAŃSKI (Mielec)</v>
          </cell>
        </row>
        <row r="225">
          <cell r="A225" t="str">
            <v/>
          </cell>
          <cell r="B225" t="str">
            <v/>
          </cell>
          <cell r="H225" t="str">
            <v/>
          </cell>
          <cell r="K225" t="str">
            <v/>
          </cell>
          <cell r="N225" t="str">
            <v/>
          </cell>
        </row>
        <row r="227">
          <cell r="B227" t="str">
            <v>zwycięzca(cy): 21:17,21:15</v>
          </cell>
          <cell r="K227" t="str">
            <v/>
          </cell>
        </row>
        <row r="228">
          <cell r="B228">
            <v>33</v>
          </cell>
          <cell r="C228" t="str">
            <v>dzień turnieju.</v>
          </cell>
          <cell r="I228" t="str">
            <v>Nr meczu</v>
          </cell>
          <cell r="N228" t="str">
            <v>Godz.</v>
          </cell>
          <cell r="R228" t="str">
            <v>S. prow.</v>
          </cell>
          <cell r="AF228" t="str">
            <v>wygrany</v>
          </cell>
          <cell r="AG228" t="str">
            <v>przegrany</v>
          </cell>
        </row>
        <row r="229">
          <cell r="B229" t="str">
            <v>Boisko</v>
          </cell>
          <cell r="C229" t="str">
            <v>Gra</v>
          </cell>
          <cell r="I229">
            <v>33</v>
          </cell>
          <cell r="N229" t="str">
            <v>rozp.</v>
          </cell>
          <cell r="P229" t="str">
            <v>zak.</v>
          </cell>
          <cell r="R229" t="str">
            <v>S. serw.</v>
          </cell>
        </row>
        <row r="230">
          <cell r="A230">
            <v>33</v>
          </cell>
          <cell r="C230" t="str">
            <v>Open</v>
          </cell>
          <cell r="H230">
            <v>19</v>
          </cell>
          <cell r="I230">
            <v>21</v>
          </cell>
          <cell r="J230">
            <v>21</v>
          </cell>
          <cell r="K230">
            <v>15</v>
          </cell>
          <cell r="L230">
            <v>21</v>
          </cell>
          <cell r="M230">
            <v>12</v>
          </cell>
          <cell r="R230">
            <v>0</v>
          </cell>
          <cell r="S230" t="str">
            <v>godz.11:40</v>
          </cell>
          <cell r="X230">
            <v>33</v>
          </cell>
          <cell r="Y230" t="str">
            <v>Open</v>
          </cell>
          <cell r="Z230" t="str">
            <v>P0020</v>
          </cell>
          <cell r="AA230" t="str">
            <v/>
          </cell>
          <cell r="AB230" t="str">
            <v>I0002</v>
          </cell>
          <cell r="AC230" t="str">
            <v/>
          </cell>
          <cell r="AD230" t="str">
            <v>P0020</v>
          </cell>
          <cell r="AE230" t="str">
            <v/>
          </cell>
          <cell r="AF230" t="str">
            <v>19:21,21:15,21:12</v>
          </cell>
          <cell r="AG230" t="str">
            <v>21:19,15:21,12:21</v>
          </cell>
          <cell r="AH230" t="str">
            <v/>
          </cell>
          <cell r="AI230">
            <v>19</v>
          </cell>
          <cell r="AJ230">
            <v>21</v>
          </cell>
          <cell r="AK230">
            <v>21</v>
          </cell>
          <cell r="AL230">
            <v>15</v>
          </cell>
          <cell r="AM230">
            <v>21</v>
          </cell>
          <cell r="AN230">
            <v>12</v>
          </cell>
        </row>
        <row r="231">
          <cell r="A231" t="str">
            <v/>
          </cell>
          <cell r="B231" t="str">
            <v>Tomasz PROSZEK (Myślenice)</v>
          </cell>
          <cell r="H231" t="str">
            <v>P0020</v>
          </cell>
          <cell r="K231" t="str">
            <v>I0002</v>
          </cell>
          <cell r="N231" t="str">
            <v>Igor IWAŃSKI (Mielec)</v>
          </cell>
        </row>
        <row r="232">
          <cell r="A232" t="str">
            <v/>
          </cell>
          <cell r="B232" t="str">
            <v/>
          </cell>
          <cell r="H232" t="str">
            <v/>
          </cell>
          <cell r="K232" t="str">
            <v/>
          </cell>
          <cell r="N232" t="str">
            <v/>
          </cell>
        </row>
        <row r="234">
          <cell r="B234" t="str">
            <v>zwycięzca(cy): 19:21,21:15,21:12</v>
          </cell>
          <cell r="K234" t="str">
            <v/>
          </cell>
        </row>
        <row r="235">
          <cell r="B235">
            <v>34</v>
          </cell>
          <cell r="C235" t="str">
            <v>dzień turnieju.</v>
          </cell>
          <cell r="I235" t="str">
            <v>Nr meczu</v>
          </cell>
          <cell r="N235" t="str">
            <v>Godz.</v>
          </cell>
          <cell r="R235" t="str">
            <v>S. prow.</v>
          </cell>
          <cell r="AF235" t="str">
            <v>wygrany</v>
          </cell>
          <cell r="AG235" t="str">
            <v>przegrany</v>
          </cell>
        </row>
        <row r="236">
          <cell r="B236" t="str">
            <v>Boisko</v>
          </cell>
          <cell r="C236" t="str">
            <v>Gra</v>
          </cell>
          <cell r="I236">
            <v>34</v>
          </cell>
          <cell r="N236" t="str">
            <v>rozp.</v>
          </cell>
          <cell r="P236" t="str">
            <v>zak.</v>
          </cell>
          <cell r="R236" t="str">
            <v>S. serw.</v>
          </cell>
        </row>
        <row r="237">
          <cell r="A237">
            <v>34</v>
          </cell>
          <cell r="C237" t="str">
            <v>Open</v>
          </cell>
          <cell r="H237">
            <v>21</v>
          </cell>
          <cell r="I237">
            <v>5</v>
          </cell>
          <cell r="J237">
            <v>21</v>
          </cell>
          <cell r="K237">
            <v>14</v>
          </cell>
          <cell r="R237">
            <v>0</v>
          </cell>
          <cell r="S237" t="str">
            <v>godz.11:40</v>
          </cell>
          <cell r="X237">
            <v>34</v>
          </cell>
          <cell r="Y237" t="str">
            <v>Open</v>
          </cell>
          <cell r="Z237" t="str">
            <v>M0024</v>
          </cell>
          <cell r="AA237" t="str">
            <v/>
          </cell>
          <cell r="AB237" t="str">
            <v>R0009</v>
          </cell>
          <cell r="AC237" t="str">
            <v/>
          </cell>
          <cell r="AD237" t="str">
            <v>M0024</v>
          </cell>
          <cell r="AE237" t="str">
            <v/>
          </cell>
          <cell r="AF237" t="str">
            <v>21:5,21:14</v>
          </cell>
          <cell r="AG237" t="str">
            <v>5:21,14:21</v>
          </cell>
          <cell r="AH237" t="str">
            <v/>
          </cell>
          <cell r="AI237">
            <v>21</v>
          </cell>
          <cell r="AJ237">
            <v>5</v>
          </cell>
          <cell r="AK237">
            <v>21</v>
          </cell>
          <cell r="AL237">
            <v>14</v>
          </cell>
          <cell r="AM237">
            <v>0</v>
          </cell>
          <cell r="AN237">
            <v>0</v>
          </cell>
        </row>
        <row r="238">
          <cell r="A238" t="str">
            <v/>
          </cell>
          <cell r="B238" t="str">
            <v>Tomasz MATOGA (Myślenice)</v>
          </cell>
          <cell r="H238" t="str">
            <v>M0024</v>
          </cell>
          <cell r="K238" t="str">
            <v>R0009</v>
          </cell>
          <cell r="N238" t="str">
            <v>Konrad ROŻNIAŁ (Mielec)</v>
          </cell>
        </row>
        <row r="239">
          <cell r="A239" t="str">
            <v/>
          </cell>
          <cell r="B239" t="str">
            <v/>
          </cell>
          <cell r="H239" t="str">
            <v/>
          </cell>
          <cell r="K239" t="str">
            <v/>
          </cell>
          <cell r="N239" t="str">
            <v/>
          </cell>
        </row>
        <row r="241">
          <cell r="B241" t="str">
            <v>zwycięzca(cy): 21:5,21:14</v>
          </cell>
          <cell r="K241" t="str">
            <v/>
          </cell>
        </row>
        <row r="242">
          <cell r="B242">
            <v>35</v>
          </cell>
          <cell r="C242" t="str">
            <v>dzień turnieju.</v>
          </cell>
          <cell r="I242" t="str">
            <v>Nr meczu</v>
          </cell>
          <cell r="N242" t="str">
            <v>Godz.</v>
          </cell>
          <cell r="R242" t="str">
            <v>S. prow.</v>
          </cell>
          <cell r="AF242" t="str">
            <v>wygrany</v>
          </cell>
          <cell r="AG242" t="str">
            <v>przegrany</v>
          </cell>
        </row>
        <row r="243">
          <cell r="B243" t="str">
            <v>Boisko</v>
          </cell>
          <cell r="C243" t="str">
            <v>Gra</v>
          </cell>
          <cell r="I243">
            <v>35</v>
          </cell>
          <cell r="N243" t="str">
            <v>rozp.</v>
          </cell>
          <cell r="P243" t="str">
            <v>zak.</v>
          </cell>
          <cell r="R243" t="str">
            <v>S. serw.</v>
          </cell>
        </row>
        <row r="244">
          <cell r="A244">
            <v>35</v>
          </cell>
          <cell r="C244" t="str">
            <v>Open</v>
          </cell>
          <cell r="H244">
            <v>21</v>
          </cell>
          <cell r="I244">
            <v>8</v>
          </cell>
          <cell r="J244">
            <v>21</v>
          </cell>
          <cell r="K244">
            <v>12</v>
          </cell>
          <cell r="R244">
            <v>0</v>
          </cell>
          <cell r="S244" t="str">
            <v>godz.11:40</v>
          </cell>
          <cell r="X244">
            <v>35</v>
          </cell>
          <cell r="Y244" t="str">
            <v>Open</v>
          </cell>
          <cell r="Z244" t="str">
            <v>K0036</v>
          </cell>
          <cell r="AA244" t="str">
            <v/>
          </cell>
          <cell r="AB244" t="str">
            <v>R0009</v>
          </cell>
          <cell r="AC244" t="str">
            <v/>
          </cell>
          <cell r="AD244" t="str">
            <v>K0036</v>
          </cell>
          <cell r="AE244" t="str">
            <v/>
          </cell>
          <cell r="AF244" t="str">
            <v>21:8,21:12</v>
          </cell>
          <cell r="AG244" t="str">
            <v>8:21,12:21</v>
          </cell>
          <cell r="AH244" t="str">
            <v/>
          </cell>
          <cell r="AI244">
            <v>21</v>
          </cell>
          <cell r="AJ244">
            <v>8</v>
          </cell>
          <cell r="AK244">
            <v>21</v>
          </cell>
          <cell r="AL244">
            <v>12</v>
          </cell>
          <cell r="AM244">
            <v>0</v>
          </cell>
          <cell r="AN244">
            <v>0</v>
          </cell>
        </row>
        <row r="245">
          <cell r="A245" t="str">
            <v/>
          </cell>
          <cell r="B245" t="str">
            <v>Tomasz  KNOPEK (Kraków)</v>
          </cell>
          <cell r="H245" t="str">
            <v>K0036</v>
          </cell>
          <cell r="K245" t="str">
            <v>R0009</v>
          </cell>
          <cell r="N245" t="str">
            <v>Konrad ROŻNIAŁ (Mielec)</v>
          </cell>
        </row>
        <row r="246">
          <cell r="A246" t="str">
            <v/>
          </cell>
          <cell r="B246" t="str">
            <v/>
          </cell>
          <cell r="H246" t="str">
            <v/>
          </cell>
          <cell r="K246" t="str">
            <v/>
          </cell>
          <cell r="N246" t="str">
            <v/>
          </cell>
        </row>
        <row r="248">
          <cell r="B248" t="str">
            <v>zwycięzca(cy): 21:8,21:12</v>
          </cell>
          <cell r="K248" t="str">
            <v/>
          </cell>
        </row>
        <row r="249">
          <cell r="B249">
            <v>36</v>
          </cell>
          <cell r="C249" t="str">
            <v>dzień turnieju.</v>
          </cell>
          <cell r="I249" t="str">
            <v>Nr meczu</v>
          </cell>
          <cell r="N249" t="str">
            <v>Godz.</v>
          </cell>
          <cell r="R249" t="str">
            <v>S. prow.</v>
          </cell>
          <cell r="AF249" t="str">
            <v>wygrany</v>
          </cell>
          <cell r="AG249" t="str">
            <v>przegrany</v>
          </cell>
        </row>
        <row r="250">
          <cell r="B250" t="str">
            <v>Boisko</v>
          </cell>
          <cell r="C250" t="str">
            <v>Gra</v>
          </cell>
          <cell r="I250">
            <v>36</v>
          </cell>
          <cell r="N250" t="str">
            <v>rozp.</v>
          </cell>
          <cell r="P250" t="str">
            <v>zak.</v>
          </cell>
          <cell r="R250" t="str">
            <v>S. serw.</v>
          </cell>
        </row>
        <row r="251">
          <cell r="A251">
            <v>36</v>
          </cell>
          <cell r="C251" t="str">
            <v>Open</v>
          </cell>
          <cell r="H251">
            <v>10</v>
          </cell>
          <cell r="I251">
            <v>21</v>
          </cell>
          <cell r="J251">
            <v>19</v>
          </cell>
          <cell r="K251">
            <v>21</v>
          </cell>
          <cell r="R251">
            <v>0</v>
          </cell>
          <cell r="S251" t="str">
            <v>godz.11:40</v>
          </cell>
          <cell r="X251">
            <v>36</v>
          </cell>
          <cell r="Y251" t="str">
            <v>Open</v>
          </cell>
          <cell r="Z251" t="str">
            <v>I0002</v>
          </cell>
          <cell r="AA251" t="str">
            <v/>
          </cell>
          <cell r="AB251" t="str">
            <v>M0024</v>
          </cell>
          <cell r="AC251" t="str">
            <v/>
          </cell>
          <cell r="AD251" t="str">
            <v>M0024</v>
          </cell>
          <cell r="AE251" t="str">
            <v/>
          </cell>
          <cell r="AF251" t="str">
            <v>21:10,21:19</v>
          </cell>
          <cell r="AG251" t="str">
            <v>10:21,19:21</v>
          </cell>
          <cell r="AH251" t="str">
            <v/>
          </cell>
          <cell r="AI251">
            <v>10</v>
          </cell>
          <cell r="AJ251">
            <v>21</v>
          </cell>
          <cell r="AK251">
            <v>19</v>
          </cell>
          <cell r="AL251">
            <v>21</v>
          </cell>
          <cell r="AM251">
            <v>0</v>
          </cell>
          <cell r="AN251">
            <v>0</v>
          </cell>
        </row>
        <row r="252">
          <cell r="A252" t="str">
            <v/>
          </cell>
          <cell r="B252" t="str">
            <v>Igor IWAŃSKI (Mielec)</v>
          </cell>
          <cell r="H252" t="str">
            <v>I0002</v>
          </cell>
          <cell r="K252" t="str">
            <v>M0024</v>
          </cell>
          <cell r="N252" t="str">
            <v>Tomasz MATOGA (Myślenice)</v>
          </cell>
        </row>
        <row r="253">
          <cell r="A253" t="str">
            <v/>
          </cell>
          <cell r="B253" t="str">
            <v/>
          </cell>
          <cell r="H253" t="str">
            <v/>
          </cell>
          <cell r="K253" t="str">
            <v/>
          </cell>
          <cell r="N253" t="str">
            <v/>
          </cell>
        </row>
        <row r="255">
          <cell r="B255" t="str">
            <v/>
          </cell>
          <cell r="K255" t="str">
            <v>zwycięzca(cy): 21:10,21:19</v>
          </cell>
        </row>
        <row r="256">
          <cell r="B256">
            <v>37</v>
          </cell>
          <cell r="C256" t="str">
            <v>dzień turnieju.</v>
          </cell>
          <cell r="I256" t="str">
            <v>Nr meczu</v>
          </cell>
          <cell r="N256" t="str">
            <v>Godz.</v>
          </cell>
          <cell r="R256" t="str">
            <v>S. prow.</v>
          </cell>
          <cell r="AF256" t="str">
            <v>wygrany</v>
          </cell>
          <cell r="AG256" t="str">
            <v>przegrany</v>
          </cell>
        </row>
        <row r="257">
          <cell r="B257" t="str">
            <v>Boisko</v>
          </cell>
          <cell r="C257" t="str">
            <v>Gra</v>
          </cell>
          <cell r="I257">
            <v>37</v>
          </cell>
          <cell r="N257" t="str">
            <v>rozp.</v>
          </cell>
          <cell r="P257" t="str">
            <v>zak.</v>
          </cell>
          <cell r="R257" t="str">
            <v>S. serw.</v>
          </cell>
        </row>
        <row r="258">
          <cell r="A258">
            <v>37</v>
          </cell>
          <cell r="C258" t="str">
            <v>Gra podwójna</v>
          </cell>
          <cell r="H258">
            <v>21</v>
          </cell>
          <cell r="I258">
            <v>19</v>
          </cell>
          <cell r="J258">
            <v>21</v>
          </cell>
          <cell r="K258">
            <v>14</v>
          </cell>
          <cell r="R258">
            <v>0</v>
          </cell>
          <cell r="S258" t="str">
            <v>godz.12:00</v>
          </cell>
          <cell r="X258">
            <v>37</v>
          </cell>
          <cell r="Y258" t="str">
            <v>Gra podwójna</v>
          </cell>
          <cell r="Z258" t="str">
            <v>K0035</v>
          </cell>
          <cell r="AA258" t="str">
            <v>M0024</v>
          </cell>
          <cell r="AB258" t="str">
            <v>I0002</v>
          </cell>
          <cell r="AC258" t="str">
            <v>M0025</v>
          </cell>
          <cell r="AD258" t="str">
            <v>K0035</v>
          </cell>
          <cell r="AE258" t="str">
            <v>M0024</v>
          </cell>
          <cell r="AF258" t="str">
            <v>21:19,21:14</v>
          </cell>
          <cell r="AG258" t="str">
            <v>19:21,14:21</v>
          </cell>
          <cell r="AH258" t="str">
            <v/>
          </cell>
          <cell r="AI258">
            <v>21</v>
          </cell>
          <cell r="AJ258">
            <v>19</v>
          </cell>
          <cell r="AK258">
            <v>21</v>
          </cell>
          <cell r="AL258">
            <v>14</v>
          </cell>
          <cell r="AM258">
            <v>0</v>
          </cell>
          <cell r="AN258">
            <v>0</v>
          </cell>
        </row>
        <row r="259">
          <cell r="A259" t="str">
            <v/>
          </cell>
          <cell r="B259" t="str">
            <v>Maciej KOZIEŁ (Myślenice)</v>
          </cell>
          <cell r="H259" t="str">
            <v>K0035</v>
          </cell>
          <cell r="K259" t="str">
            <v>I0002</v>
          </cell>
          <cell r="N259" t="str">
            <v>Igor IWAŃSKI (Mielec)</v>
          </cell>
        </row>
        <row r="260">
          <cell r="A260" t="str">
            <v/>
          </cell>
          <cell r="B260" t="str">
            <v>Tomasz MATOGA (Myślenice)</v>
          </cell>
          <cell r="H260" t="str">
            <v>M0024</v>
          </cell>
          <cell r="K260" t="str">
            <v>M0025</v>
          </cell>
          <cell r="N260" t="str">
            <v>Bogdan MATOGA (Myślenice)</v>
          </cell>
        </row>
        <row r="262">
          <cell r="B262" t="str">
            <v>zwycięzca(cy): 21:19,21:14</v>
          </cell>
          <cell r="K262" t="str">
            <v/>
          </cell>
        </row>
        <row r="263">
          <cell r="B263">
            <v>38</v>
          </cell>
          <cell r="C263" t="str">
            <v>dzień turnieju.</v>
          </cell>
          <cell r="I263" t="str">
            <v>Nr meczu</v>
          </cell>
          <cell r="N263" t="str">
            <v>Godz.</v>
          </cell>
          <cell r="R263" t="str">
            <v>S. prow.</v>
          </cell>
          <cell r="AF263" t="str">
            <v>wygrany</v>
          </cell>
          <cell r="AG263" t="str">
            <v>przegrany</v>
          </cell>
        </row>
        <row r="264">
          <cell r="B264" t="str">
            <v>Boisko</v>
          </cell>
          <cell r="C264" t="str">
            <v>Gra</v>
          </cell>
          <cell r="I264">
            <v>38</v>
          </cell>
          <cell r="N264" t="str">
            <v>rozp.</v>
          </cell>
          <cell r="P264" t="str">
            <v>zak.</v>
          </cell>
          <cell r="R264" t="str">
            <v>S. serw.</v>
          </cell>
        </row>
        <row r="265">
          <cell r="A265">
            <v>38</v>
          </cell>
          <cell r="C265" t="str">
            <v>Gra podwójna</v>
          </cell>
          <cell r="H265">
            <v>21</v>
          </cell>
          <cell r="I265">
            <v>18</v>
          </cell>
          <cell r="J265">
            <v>21</v>
          </cell>
          <cell r="K265">
            <v>18</v>
          </cell>
          <cell r="R265">
            <v>0</v>
          </cell>
          <cell r="S265" t="str">
            <v>godz.12:00</v>
          </cell>
          <cell r="X265">
            <v>38</v>
          </cell>
          <cell r="Y265" t="str">
            <v>Gra podwójna</v>
          </cell>
          <cell r="Z265" t="str">
            <v>P0019</v>
          </cell>
          <cell r="AA265" t="str">
            <v>S0029</v>
          </cell>
          <cell r="AB265" t="str">
            <v>O0004</v>
          </cell>
          <cell r="AC265" t="str">
            <v>O0006</v>
          </cell>
          <cell r="AD265" t="str">
            <v>P0019</v>
          </cell>
          <cell r="AE265" t="str">
            <v>S0029</v>
          </cell>
          <cell r="AF265" t="str">
            <v>21:18,21:18</v>
          </cell>
          <cell r="AG265" t="str">
            <v>18:21,18:21</v>
          </cell>
          <cell r="AH265" t="str">
            <v/>
          </cell>
          <cell r="AI265">
            <v>21</v>
          </cell>
          <cell r="AJ265">
            <v>18</v>
          </cell>
          <cell r="AK265">
            <v>21</v>
          </cell>
          <cell r="AL265">
            <v>18</v>
          </cell>
          <cell r="AM265">
            <v>0</v>
          </cell>
          <cell r="AN265">
            <v>0</v>
          </cell>
        </row>
        <row r="266">
          <cell r="A266" t="str">
            <v/>
          </cell>
          <cell r="B266" t="str">
            <v>Patryk PIETRAS (Mielec)</v>
          </cell>
          <cell r="H266" t="str">
            <v>P0019</v>
          </cell>
          <cell r="K266" t="str">
            <v>O0004</v>
          </cell>
          <cell r="N266" t="str">
            <v>Krzysztof ORZECHOWICZ (Jasło)</v>
          </cell>
        </row>
        <row r="267">
          <cell r="A267" t="str">
            <v/>
          </cell>
          <cell r="B267" t="str">
            <v>Patryk STOLARZ (Mielec)</v>
          </cell>
          <cell r="H267" t="str">
            <v>S0029</v>
          </cell>
          <cell r="K267" t="str">
            <v>O0006</v>
          </cell>
          <cell r="N267" t="str">
            <v>Jessica ORZECHOWICZ (Jasło)</v>
          </cell>
        </row>
        <row r="269">
          <cell r="B269" t="str">
            <v>zwycięzca(cy): 21:18,21:18</v>
          </cell>
          <cell r="K269" t="str">
            <v/>
          </cell>
        </row>
        <row r="270">
          <cell r="B270">
            <v>39</v>
          </cell>
          <cell r="C270" t="str">
            <v>dzień turnieju.</v>
          </cell>
          <cell r="I270" t="str">
            <v>Nr meczu</v>
          </cell>
          <cell r="N270" t="str">
            <v>Godz.</v>
          </cell>
          <cell r="R270" t="str">
            <v>S. prow.</v>
          </cell>
          <cell r="AF270" t="str">
            <v>wygrany</v>
          </cell>
          <cell r="AG270" t="str">
            <v>przegrany</v>
          </cell>
        </row>
        <row r="271">
          <cell r="B271" t="str">
            <v>Boisko</v>
          </cell>
          <cell r="C271" t="str">
            <v>Gra</v>
          </cell>
          <cell r="I271">
            <v>39</v>
          </cell>
          <cell r="N271" t="str">
            <v>rozp.</v>
          </cell>
          <cell r="P271" t="str">
            <v>zak.</v>
          </cell>
          <cell r="R271" t="str">
            <v>S. serw.</v>
          </cell>
        </row>
        <row r="272">
          <cell r="A272">
            <v>39</v>
          </cell>
          <cell r="C272" t="str">
            <v>Gra podwójna</v>
          </cell>
          <cell r="H272">
            <v>23</v>
          </cell>
          <cell r="I272">
            <v>21</v>
          </cell>
          <cell r="J272">
            <v>15</v>
          </cell>
          <cell r="K272">
            <v>21</v>
          </cell>
          <cell r="L272">
            <v>14</v>
          </cell>
          <cell r="M272">
            <v>21</v>
          </cell>
          <cell r="R272">
            <v>0</v>
          </cell>
          <cell r="S272" t="str">
            <v>godz.12:00</v>
          </cell>
          <cell r="X272">
            <v>39</v>
          </cell>
          <cell r="Y272" t="str">
            <v>Gra podwójna</v>
          </cell>
          <cell r="Z272" t="str">
            <v>R0009</v>
          </cell>
          <cell r="AA272" t="str">
            <v>R0008</v>
          </cell>
          <cell r="AB272" t="str">
            <v>I0002</v>
          </cell>
          <cell r="AC272" t="str">
            <v>M0025</v>
          </cell>
          <cell r="AD272" t="str">
            <v>I0002</v>
          </cell>
          <cell r="AE272" t="str">
            <v>M0025</v>
          </cell>
          <cell r="AF272" t="str">
            <v>21:23,21:15,21:14</v>
          </cell>
          <cell r="AG272" t="str">
            <v>23:21,15:21,14:21</v>
          </cell>
          <cell r="AH272" t="str">
            <v/>
          </cell>
          <cell r="AI272">
            <v>23</v>
          </cell>
          <cell r="AJ272">
            <v>21</v>
          </cell>
          <cell r="AK272">
            <v>15</v>
          </cell>
          <cell r="AL272">
            <v>21</v>
          </cell>
          <cell r="AM272">
            <v>14</v>
          </cell>
          <cell r="AN272">
            <v>21</v>
          </cell>
        </row>
        <row r="273">
          <cell r="A273" t="str">
            <v/>
          </cell>
          <cell r="B273" t="str">
            <v>Konrad ROŻNIAŁ (Mielec)</v>
          </cell>
          <cell r="H273" t="str">
            <v>R0009</v>
          </cell>
          <cell r="K273" t="str">
            <v>I0002</v>
          </cell>
          <cell r="N273" t="str">
            <v>Igor IWAŃSKI (Mielec)</v>
          </cell>
        </row>
        <row r="274">
          <cell r="A274" t="str">
            <v/>
          </cell>
          <cell r="B274" t="str">
            <v>Dawid RZESZUTEK (Mielec)</v>
          </cell>
          <cell r="H274" t="str">
            <v>R0008</v>
          </cell>
          <cell r="K274" t="str">
            <v>M0025</v>
          </cell>
          <cell r="N274" t="str">
            <v>Bogdan MATOGA (Myślenice)</v>
          </cell>
        </row>
        <row r="276">
          <cell r="B276" t="str">
            <v/>
          </cell>
          <cell r="K276" t="str">
            <v>zwycięzca(cy): 21:23,21:15,21:14</v>
          </cell>
        </row>
        <row r="277">
          <cell r="B277">
            <v>40</v>
          </cell>
          <cell r="C277" t="str">
            <v>dzień turnieju.</v>
          </cell>
          <cell r="I277" t="str">
            <v>Nr meczu</v>
          </cell>
          <cell r="N277" t="str">
            <v>Godz.</v>
          </cell>
          <cell r="R277" t="str">
            <v>S. prow.</v>
          </cell>
          <cell r="AF277" t="str">
            <v>wygrany</v>
          </cell>
          <cell r="AG277" t="str">
            <v>przegrany</v>
          </cell>
        </row>
        <row r="278">
          <cell r="B278" t="str">
            <v>Boisko</v>
          </cell>
          <cell r="C278" t="str">
            <v>Gra</v>
          </cell>
          <cell r="I278">
            <v>40</v>
          </cell>
          <cell r="N278" t="str">
            <v>rozp.</v>
          </cell>
          <cell r="P278" t="str">
            <v>zak.</v>
          </cell>
          <cell r="R278" t="str">
            <v>S. serw.</v>
          </cell>
        </row>
        <row r="279">
          <cell r="A279">
            <v>40</v>
          </cell>
          <cell r="C279" t="str">
            <v>Gra podwójna</v>
          </cell>
          <cell r="H279">
            <v>21</v>
          </cell>
          <cell r="I279">
            <v>0</v>
          </cell>
          <cell r="J279">
            <v>21</v>
          </cell>
          <cell r="K279">
            <v>0</v>
          </cell>
          <cell r="R279">
            <v>0</v>
          </cell>
          <cell r="S279" t="str">
            <v>godz.12:00</v>
          </cell>
          <cell r="X279">
            <v>40</v>
          </cell>
          <cell r="Y279" t="str">
            <v>Gra podwójna</v>
          </cell>
          <cell r="Z279" t="str">
            <v>K0036</v>
          </cell>
          <cell r="AA279" t="str">
            <v>P0020</v>
          </cell>
          <cell r="AB279" t="str">
            <v>O0004</v>
          </cell>
          <cell r="AC279" t="str">
            <v>O0006</v>
          </cell>
          <cell r="AD279" t="str">
            <v>K0036</v>
          </cell>
          <cell r="AE279" t="str">
            <v>P0020</v>
          </cell>
          <cell r="AF279" t="str">
            <v>21:0,21:0</v>
          </cell>
          <cell r="AG279" t="str">
            <v>0:21,0:21</v>
          </cell>
          <cell r="AH279" t="str">
            <v/>
          </cell>
          <cell r="AI279">
            <v>21</v>
          </cell>
          <cell r="AJ279">
            <v>0</v>
          </cell>
          <cell r="AK279">
            <v>21</v>
          </cell>
          <cell r="AL279">
            <v>0</v>
          </cell>
          <cell r="AM279">
            <v>0</v>
          </cell>
          <cell r="AN279">
            <v>0</v>
          </cell>
        </row>
        <row r="280">
          <cell r="A280" t="str">
            <v/>
          </cell>
          <cell r="B280" t="str">
            <v>Tomasz  KNOPEK (Kraków)</v>
          </cell>
          <cell r="H280" t="str">
            <v>K0036</v>
          </cell>
          <cell r="K280" t="str">
            <v>O0004</v>
          </cell>
          <cell r="N280" t="str">
            <v>Krzysztof ORZECHOWICZ (Jasło)</v>
          </cell>
        </row>
        <row r="281">
          <cell r="A281" t="str">
            <v/>
          </cell>
          <cell r="B281" t="str">
            <v>Tomasz PROSZEK (Myślenice)</v>
          </cell>
          <cell r="H281" t="str">
            <v>P0020</v>
          </cell>
          <cell r="K281" t="str">
            <v>O0006</v>
          </cell>
          <cell r="N281" t="str">
            <v>Jessica ORZECHOWICZ (Jasło)</v>
          </cell>
        </row>
        <row r="283">
          <cell r="B283" t="str">
            <v>zwycięzca(cy): 21:0,21:0</v>
          </cell>
          <cell r="K283" t="str">
            <v/>
          </cell>
        </row>
        <row r="284">
          <cell r="B284">
            <v>41</v>
          </cell>
          <cell r="C284" t="str">
            <v>dzień turnieju.</v>
          </cell>
          <cell r="I284" t="str">
            <v>Nr meczu</v>
          </cell>
          <cell r="N284" t="str">
            <v>Godz.</v>
          </cell>
          <cell r="R284" t="str">
            <v>S. prow.</v>
          </cell>
          <cell r="AF284" t="str">
            <v>wygrany</v>
          </cell>
          <cell r="AG284" t="str">
            <v>przegrany</v>
          </cell>
        </row>
        <row r="285">
          <cell r="B285" t="str">
            <v>Boisko</v>
          </cell>
          <cell r="C285" t="str">
            <v>Gra</v>
          </cell>
          <cell r="I285">
            <v>41</v>
          </cell>
          <cell r="N285" t="str">
            <v>rozp.</v>
          </cell>
          <cell r="P285" t="str">
            <v>zak.</v>
          </cell>
          <cell r="R285" t="str">
            <v>S. serw.</v>
          </cell>
        </row>
        <row r="286">
          <cell r="A286">
            <v>41</v>
          </cell>
          <cell r="C286" t="str">
            <v>Gra podwójna</v>
          </cell>
          <cell r="H286">
            <v>21</v>
          </cell>
          <cell r="I286">
            <v>11</v>
          </cell>
          <cell r="J286">
            <v>21</v>
          </cell>
          <cell r="K286">
            <v>16</v>
          </cell>
          <cell r="R286">
            <v>0</v>
          </cell>
          <cell r="S286" t="str">
            <v>godz.12:20</v>
          </cell>
          <cell r="X286">
            <v>41</v>
          </cell>
          <cell r="Y286" t="str">
            <v>Gra podwójna</v>
          </cell>
          <cell r="Z286" t="str">
            <v>K0035</v>
          </cell>
          <cell r="AA286" t="str">
            <v>M0024</v>
          </cell>
          <cell r="AB286" t="str">
            <v>R0009</v>
          </cell>
          <cell r="AC286" t="str">
            <v>R0008</v>
          </cell>
          <cell r="AD286" t="str">
            <v>K0035</v>
          </cell>
          <cell r="AE286" t="str">
            <v>M0024</v>
          </cell>
          <cell r="AF286" t="str">
            <v>21:11,21:16</v>
          </cell>
          <cell r="AG286" t="str">
            <v>11:21,16:21</v>
          </cell>
          <cell r="AH286" t="str">
            <v/>
          </cell>
          <cell r="AI286">
            <v>21</v>
          </cell>
          <cell r="AJ286">
            <v>11</v>
          </cell>
          <cell r="AK286">
            <v>21</v>
          </cell>
          <cell r="AL286">
            <v>16</v>
          </cell>
          <cell r="AM286">
            <v>0</v>
          </cell>
          <cell r="AN286">
            <v>0</v>
          </cell>
        </row>
        <row r="287">
          <cell r="A287" t="str">
            <v/>
          </cell>
          <cell r="B287" t="str">
            <v>Maciej KOZIEŁ (Myślenice)</v>
          </cell>
          <cell r="H287" t="str">
            <v>K0035</v>
          </cell>
          <cell r="K287" t="str">
            <v>R0009</v>
          </cell>
          <cell r="N287" t="str">
            <v>Konrad ROŻNIAŁ (Mielec)</v>
          </cell>
        </row>
        <row r="288">
          <cell r="A288" t="str">
            <v/>
          </cell>
          <cell r="B288" t="str">
            <v>Tomasz MATOGA (Myślenice)</v>
          </cell>
          <cell r="H288" t="str">
            <v>M0024</v>
          </cell>
          <cell r="K288" t="str">
            <v>R0008</v>
          </cell>
          <cell r="N288" t="str">
            <v>Dawid RZESZUTEK (Mielec)</v>
          </cell>
        </row>
        <row r="290">
          <cell r="B290" t="str">
            <v>zwycięzca(cy): 21:11,21:16</v>
          </cell>
          <cell r="K290" t="str">
            <v/>
          </cell>
        </row>
        <row r="291">
          <cell r="B291">
            <v>42</v>
          </cell>
          <cell r="C291" t="str">
            <v>dzień turnieju.</v>
          </cell>
          <cell r="I291" t="str">
            <v>Nr meczu</v>
          </cell>
          <cell r="N291" t="str">
            <v>Godz.</v>
          </cell>
          <cell r="R291" t="str">
            <v>S. prow.</v>
          </cell>
          <cell r="AF291" t="str">
            <v>wygrany</v>
          </cell>
          <cell r="AG291" t="str">
            <v>przegrany</v>
          </cell>
        </row>
        <row r="292">
          <cell r="B292" t="str">
            <v>Boisko</v>
          </cell>
          <cell r="C292" t="str">
            <v>Gra</v>
          </cell>
          <cell r="I292">
            <v>42</v>
          </cell>
          <cell r="N292" t="str">
            <v>rozp.</v>
          </cell>
          <cell r="P292" t="str">
            <v>zak.</v>
          </cell>
          <cell r="R292" t="str">
            <v>S. serw.</v>
          </cell>
        </row>
        <row r="293">
          <cell r="A293">
            <v>42</v>
          </cell>
          <cell r="C293" t="str">
            <v>Gra podwójna</v>
          </cell>
          <cell r="H293">
            <v>9</v>
          </cell>
          <cell r="I293">
            <v>21</v>
          </cell>
          <cell r="J293">
            <v>5</v>
          </cell>
          <cell r="K293">
            <v>21</v>
          </cell>
          <cell r="R293">
            <v>0</v>
          </cell>
          <cell r="S293" t="str">
            <v>godz.12:20</v>
          </cell>
          <cell r="X293">
            <v>42</v>
          </cell>
          <cell r="Y293" t="str">
            <v>Gra podwójna</v>
          </cell>
          <cell r="Z293" t="str">
            <v>P0019</v>
          </cell>
          <cell r="AA293" t="str">
            <v>S0029</v>
          </cell>
          <cell r="AB293" t="str">
            <v>K0036</v>
          </cell>
          <cell r="AC293" t="str">
            <v>P0020</v>
          </cell>
          <cell r="AD293" t="str">
            <v>K0036</v>
          </cell>
          <cell r="AE293" t="str">
            <v>P0020</v>
          </cell>
          <cell r="AF293" t="str">
            <v>21:9,21:5</v>
          </cell>
          <cell r="AG293" t="str">
            <v>9:21,5:21</v>
          </cell>
          <cell r="AH293" t="str">
            <v/>
          </cell>
          <cell r="AI293">
            <v>9</v>
          </cell>
          <cell r="AJ293">
            <v>21</v>
          </cell>
          <cell r="AK293">
            <v>5</v>
          </cell>
          <cell r="AL293">
            <v>21</v>
          </cell>
          <cell r="AM293">
            <v>0</v>
          </cell>
          <cell r="AN293">
            <v>0</v>
          </cell>
        </row>
        <row r="294">
          <cell r="A294" t="str">
            <v/>
          </cell>
          <cell r="B294" t="str">
            <v>Patryk PIETRAS (Mielec)</v>
          </cell>
          <cell r="H294" t="str">
            <v>P0019</v>
          </cell>
          <cell r="K294" t="str">
            <v>K0036</v>
          </cell>
          <cell r="N294" t="str">
            <v>Tomasz  KNOPEK (Kraków)</v>
          </cell>
        </row>
        <row r="295">
          <cell r="A295" t="str">
            <v/>
          </cell>
          <cell r="B295" t="str">
            <v>Patryk STOLARZ (Mielec)</v>
          </cell>
          <cell r="H295" t="str">
            <v>S0029</v>
          </cell>
          <cell r="K295" t="str">
            <v>P0020</v>
          </cell>
          <cell r="N295" t="str">
            <v>Tomasz PROSZEK (Myślenice)</v>
          </cell>
        </row>
        <row r="297">
          <cell r="B297" t="str">
            <v/>
          </cell>
          <cell r="K297" t="str">
            <v>zwycięzca(cy): 21:9,21:5</v>
          </cell>
        </row>
        <row r="298">
          <cell r="B298">
            <v>43</v>
          </cell>
          <cell r="C298" t="str">
            <v>dzień turnieju.</v>
          </cell>
          <cell r="I298" t="str">
            <v>Nr meczu</v>
          </cell>
          <cell r="N298" t="str">
            <v>Godz.</v>
          </cell>
          <cell r="R298" t="str">
            <v>S. prow.</v>
          </cell>
          <cell r="AF298" t="str">
            <v>wygrany</v>
          </cell>
          <cell r="AG298" t="str">
            <v>przegrany</v>
          </cell>
        </row>
        <row r="299">
          <cell r="B299" t="str">
            <v>Boisko</v>
          </cell>
          <cell r="C299" t="str">
            <v>Gra</v>
          </cell>
          <cell r="I299">
            <v>43</v>
          </cell>
          <cell r="N299" t="str">
            <v>rozp.</v>
          </cell>
          <cell r="P299" t="str">
            <v>zak.</v>
          </cell>
          <cell r="R299" t="str">
            <v>S. serw.</v>
          </cell>
        </row>
        <row r="300">
          <cell r="A300">
            <v>43</v>
          </cell>
          <cell r="C300" t="str">
            <v>Gra podwójna</v>
          </cell>
          <cell r="H300">
            <v>21</v>
          </cell>
          <cell r="I300">
            <v>10</v>
          </cell>
          <cell r="J300">
            <v>21</v>
          </cell>
          <cell r="K300">
            <v>12</v>
          </cell>
          <cell r="R300">
            <v>0</v>
          </cell>
          <cell r="S300" t="str">
            <v>godz.12:20</v>
          </cell>
          <cell r="X300">
            <v>43</v>
          </cell>
          <cell r="Y300" t="str">
            <v>Gra podwójna</v>
          </cell>
          <cell r="Z300" t="str">
            <v>I0002</v>
          </cell>
          <cell r="AA300" t="str">
            <v>M0025</v>
          </cell>
          <cell r="AB300" t="str">
            <v>P0019</v>
          </cell>
          <cell r="AC300" t="str">
            <v>S0029</v>
          </cell>
          <cell r="AD300" t="str">
            <v>I0002</v>
          </cell>
          <cell r="AE300" t="str">
            <v>M0025</v>
          </cell>
          <cell r="AF300" t="str">
            <v>21:10,21:12</v>
          </cell>
          <cell r="AG300" t="str">
            <v>10:21,12:21</v>
          </cell>
          <cell r="AH300" t="str">
            <v/>
          </cell>
          <cell r="AI300">
            <v>21</v>
          </cell>
          <cell r="AJ300">
            <v>10</v>
          </cell>
          <cell r="AK300">
            <v>21</v>
          </cell>
          <cell r="AL300">
            <v>12</v>
          </cell>
          <cell r="AM300">
            <v>0</v>
          </cell>
          <cell r="AN300">
            <v>0</v>
          </cell>
        </row>
        <row r="301">
          <cell r="A301" t="str">
            <v/>
          </cell>
          <cell r="B301" t="str">
            <v>Igor IWAŃSKI (Mielec)</v>
          </cell>
          <cell r="H301" t="str">
            <v>I0002</v>
          </cell>
          <cell r="K301" t="str">
            <v>P0019</v>
          </cell>
          <cell r="N301" t="str">
            <v>Patryk PIETRAS (Mielec)</v>
          </cell>
        </row>
        <row r="302">
          <cell r="A302" t="str">
            <v/>
          </cell>
          <cell r="B302" t="str">
            <v>Bogdan MATOGA (Myślenice)</v>
          </cell>
          <cell r="H302" t="str">
            <v>M0025</v>
          </cell>
          <cell r="K302" t="str">
            <v>S0029</v>
          </cell>
          <cell r="N302" t="str">
            <v>Patryk STOLARZ (Mielec)</v>
          </cell>
        </row>
        <row r="304">
          <cell r="B304" t="str">
            <v>zwycięzca(cy): 21:10,21:12</v>
          </cell>
          <cell r="K304" t="str">
            <v/>
          </cell>
        </row>
        <row r="305">
          <cell r="B305">
            <v>44</v>
          </cell>
          <cell r="C305" t="str">
            <v>dzień turnieju.</v>
          </cell>
          <cell r="I305" t="str">
            <v>Nr meczu</v>
          </cell>
          <cell r="N305" t="str">
            <v>Godz.</v>
          </cell>
          <cell r="R305" t="str">
            <v>S. prow.</v>
          </cell>
          <cell r="AF305" t="str">
            <v>wygrany</v>
          </cell>
          <cell r="AG305" t="str">
            <v>przegrany</v>
          </cell>
        </row>
        <row r="306">
          <cell r="B306" t="str">
            <v>Boisko</v>
          </cell>
          <cell r="C306" t="str">
            <v>Gra</v>
          </cell>
          <cell r="I306">
            <v>44</v>
          </cell>
          <cell r="N306" t="str">
            <v>rozp.</v>
          </cell>
          <cell r="P306" t="str">
            <v>zak.</v>
          </cell>
          <cell r="R306" t="str">
            <v>S. serw.</v>
          </cell>
        </row>
        <row r="307">
          <cell r="A307">
            <v>44</v>
          </cell>
          <cell r="C307" t="str">
            <v>Gra podwójna</v>
          </cell>
          <cell r="H307">
            <v>18</v>
          </cell>
          <cell r="I307">
            <v>21</v>
          </cell>
          <cell r="J307">
            <v>19</v>
          </cell>
          <cell r="K307">
            <v>21</v>
          </cell>
          <cell r="R307">
            <v>0</v>
          </cell>
          <cell r="S307" t="str">
            <v>godz.12:20</v>
          </cell>
          <cell r="X307">
            <v>44</v>
          </cell>
          <cell r="Y307" t="str">
            <v>Gra podwójna</v>
          </cell>
          <cell r="Z307" t="str">
            <v>K0035</v>
          </cell>
          <cell r="AA307" t="str">
            <v>M0024</v>
          </cell>
          <cell r="AB307" t="str">
            <v>K0036</v>
          </cell>
          <cell r="AC307" t="str">
            <v>P0020</v>
          </cell>
          <cell r="AD307" t="str">
            <v>K0036</v>
          </cell>
          <cell r="AE307" t="str">
            <v>P0020</v>
          </cell>
          <cell r="AF307" t="str">
            <v>21:18,21:19</v>
          </cell>
          <cell r="AG307" t="str">
            <v>18:21,19:21</v>
          </cell>
          <cell r="AH307" t="str">
            <v/>
          </cell>
          <cell r="AI307">
            <v>18</v>
          </cell>
          <cell r="AJ307">
            <v>21</v>
          </cell>
          <cell r="AK307">
            <v>19</v>
          </cell>
          <cell r="AL307">
            <v>21</v>
          </cell>
          <cell r="AM307">
            <v>0</v>
          </cell>
          <cell r="AN307">
            <v>0</v>
          </cell>
        </row>
        <row r="308">
          <cell r="A308" t="str">
            <v/>
          </cell>
          <cell r="B308" t="str">
            <v>Maciej KOZIEŁ (Myślenice)</v>
          </cell>
          <cell r="H308" t="str">
            <v>K0035</v>
          </cell>
          <cell r="K308" t="str">
            <v>K0036</v>
          </cell>
          <cell r="N308" t="str">
            <v>Tomasz  KNOPEK (Kraków)</v>
          </cell>
        </row>
        <row r="309">
          <cell r="A309" t="str">
            <v/>
          </cell>
          <cell r="B309" t="str">
            <v>Tomasz MATOGA (Myślenice)</v>
          </cell>
          <cell r="H309" t="str">
            <v>M0024</v>
          </cell>
          <cell r="K309" t="str">
            <v>P0020</v>
          </cell>
          <cell r="N309" t="str">
            <v>Tomasz PROSZEK (Myślenice)</v>
          </cell>
        </row>
        <row r="311">
          <cell r="B311" t="str">
            <v/>
          </cell>
          <cell r="K311" t="str">
            <v>zwycięzca(cy): 21:18,21:19</v>
          </cell>
        </row>
      </sheetData>
      <sheetData sheetId="8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Dane zawodników z dnia 2011-02-09</v>
          </cell>
        </row>
        <row r="2">
          <cell r="A2" t="str">
            <v>B0001</v>
          </cell>
          <cell r="B2" t="str">
            <v>Maciej</v>
          </cell>
          <cell r="C2" t="str">
            <v>BARAN</v>
          </cell>
          <cell r="D2" t="str">
            <v>Budziwój</v>
          </cell>
        </row>
        <row r="3">
          <cell r="A3" t="str">
            <v>B0002</v>
          </cell>
          <cell r="B3" t="str">
            <v>Kinga</v>
          </cell>
          <cell r="C3" t="str">
            <v>BAZAN</v>
          </cell>
          <cell r="D3" t="str">
            <v>Sokołów Młp.</v>
          </cell>
        </row>
        <row r="4">
          <cell r="A4" t="str">
            <v>B0003</v>
          </cell>
          <cell r="B4" t="str">
            <v>Tadeusz</v>
          </cell>
          <cell r="C4" t="str">
            <v>BAZAN</v>
          </cell>
          <cell r="D4" t="str">
            <v>Sokołów Młp.</v>
          </cell>
        </row>
        <row r="5">
          <cell r="A5" t="str">
            <v>B0004</v>
          </cell>
          <cell r="B5" t="str">
            <v>Mateusz</v>
          </cell>
          <cell r="C5" t="str">
            <v>BIELASZKA</v>
          </cell>
          <cell r="D5" t="str">
            <v>Szczucin</v>
          </cell>
        </row>
        <row r="6">
          <cell r="A6" t="str">
            <v>B0005</v>
          </cell>
          <cell r="B6" t="str">
            <v>Stanisław</v>
          </cell>
          <cell r="C6" t="str">
            <v>BIELSKI </v>
          </cell>
          <cell r="D6" t="str">
            <v>Nowa Dęba</v>
          </cell>
        </row>
        <row r="7">
          <cell r="A7" t="str">
            <v>B0006</v>
          </cell>
          <cell r="B7" t="str">
            <v>Adrian</v>
          </cell>
          <cell r="C7" t="str">
            <v>BOGDAN</v>
          </cell>
          <cell r="D7" t="str">
            <v>Nowa Dęba</v>
          </cell>
        </row>
        <row r="8">
          <cell r="A8" t="str">
            <v>B0007</v>
          </cell>
          <cell r="B8" t="str">
            <v>Jakub</v>
          </cell>
          <cell r="C8" t="str">
            <v>BOJARSKI</v>
          </cell>
          <cell r="D8" t="str">
            <v>Tarnobrzeg</v>
          </cell>
        </row>
        <row r="9">
          <cell r="A9" t="str">
            <v>B0008</v>
          </cell>
          <cell r="B9" t="str">
            <v>Wojciech</v>
          </cell>
          <cell r="C9" t="str">
            <v>BUCZYŃSKI</v>
          </cell>
          <cell r="D9" t="str">
            <v>Straszęcin</v>
          </cell>
        </row>
        <row r="10">
          <cell r="A10" t="str">
            <v>B0009</v>
          </cell>
          <cell r="B10" t="str">
            <v>Adam</v>
          </cell>
          <cell r="C10" t="str">
            <v>BUNIO</v>
          </cell>
          <cell r="D10" t="str">
            <v>Nowa Dęba</v>
          </cell>
        </row>
        <row r="11">
          <cell r="A11" t="str">
            <v>B0010</v>
          </cell>
          <cell r="B11" t="str">
            <v>Tomasz</v>
          </cell>
          <cell r="C11" t="str">
            <v>BIENIEK</v>
          </cell>
          <cell r="D11" t="str">
            <v>Mielec</v>
          </cell>
        </row>
        <row r="12">
          <cell r="A12" t="str">
            <v>B0011</v>
          </cell>
          <cell r="B12" t="str">
            <v>Aleksandra</v>
          </cell>
          <cell r="C12" t="str">
            <v>BIAŁEK</v>
          </cell>
          <cell r="D12" t="str">
            <v>Widełka</v>
          </cell>
        </row>
        <row r="13">
          <cell r="A13" t="str">
            <v>B0012</v>
          </cell>
          <cell r="B13" t="str">
            <v>Wiesław</v>
          </cell>
          <cell r="C13" t="str">
            <v>BĄK</v>
          </cell>
          <cell r="D13" t="str">
            <v>Jarosław</v>
          </cell>
        </row>
        <row r="14">
          <cell r="A14" t="str">
            <v>B0013</v>
          </cell>
          <cell r="B14" t="str">
            <v>Andrzej</v>
          </cell>
          <cell r="C14" t="str">
            <v>BURLIKOWSKI</v>
          </cell>
          <cell r="D14" t="str">
            <v>Jarosław</v>
          </cell>
        </row>
        <row r="15">
          <cell r="A15" t="str">
            <v>B0014</v>
          </cell>
          <cell r="B15" t="str">
            <v>Jozsef</v>
          </cell>
          <cell r="C15" t="str">
            <v>BOZSO</v>
          </cell>
          <cell r="D15" t="str">
            <v>Szolnok (Hungary)</v>
          </cell>
        </row>
        <row r="16">
          <cell r="A16" t="str">
            <v>C0001</v>
          </cell>
          <cell r="B16" t="str">
            <v>Mateusz</v>
          </cell>
          <cell r="C16" t="str">
            <v>CIURKOT</v>
          </cell>
          <cell r="D16" t="str">
            <v>Straszęcin</v>
          </cell>
        </row>
        <row r="17">
          <cell r="A17" t="str">
            <v>C0002</v>
          </cell>
          <cell r="B17" t="str">
            <v>Cezary</v>
          </cell>
          <cell r="C17" t="str">
            <v>CYNKIER</v>
          </cell>
          <cell r="D17" t="str">
            <v>Sokołów Młp.</v>
          </cell>
        </row>
        <row r="18">
          <cell r="A18" t="str">
            <v>C0003</v>
          </cell>
          <cell r="B18" t="str">
            <v>Jakub</v>
          </cell>
          <cell r="C18" t="str">
            <v>CZACHOR</v>
          </cell>
          <cell r="D18" t="str">
            <v>Mielec</v>
          </cell>
        </row>
        <row r="19">
          <cell r="A19" t="str">
            <v>C0004</v>
          </cell>
          <cell r="B19" t="str">
            <v>Mateusz</v>
          </cell>
          <cell r="C19" t="str">
            <v>CZUB</v>
          </cell>
          <cell r="D19" t="str">
            <v>Szczucin</v>
          </cell>
        </row>
        <row r="20">
          <cell r="A20" t="str">
            <v>C0005</v>
          </cell>
          <cell r="B20" t="str">
            <v>Bartosz</v>
          </cell>
          <cell r="C20" t="str">
            <v>CURZYTEK</v>
          </cell>
          <cell r="D20" t="str">
            <v>Ropczyce</v>
          </cell>
        </row>
        <row r="21">
          <cell r="A21" t="str">
            <v>C0006</v>
          </cell>
          <cell r="B21" t="str">
            <v>Mateusz</v>
          </cell>
          <cell r="C21" t="str">
            <v>CZACHOR</v>
          </cell>
          <cell r="D21" t="str">
            <v>Nowa Dęba</v>
          </cell>
        </row>
        <row r="22">
          <cell r="A22" t="str">
            <v>C0007</v>
          </cell>
          <cell r="B22" t="str">
            <v>Krystian </v>
          </cell>
          <cell r="C22" t="str">
            <v>CHRZĄŚCIK</v>
          </cell>
          <cell r="D22" t="str">
            <v>Gorlice</v>
          </cell>
        </row>
        <row r="23">
          <cell r="A23" t="str">
            <v>D0001</v>
          </cell>
          <cell r="B23" t="str">
            <v>Mariusz</v>
          </cell>
          <cell r="C23" t="str">
            <v>DEREŃ</v>
          </cell>
          <cell r="D23" t="str">
            <v>Leżajsk</v>
          </cell>
        </row>
        <row r="24">
          <cell r="A24" t="str">
            <v>D0002</v>
          </cell>
          <cell r="B24" t="str">
            <v>Aleksandra</v>
          </cell>
          <cell r="C24" t="str">
            <v>DERNOGA </v>
          </cell>
          <cell r="D24" t="str">
            <v>Szczucin</v>
          </cell>
        </row>
        <row r="25">
          <cell r="A25" t="str">
            <v>D0003</v>
          </cell>
          <cell r="B25" t="str">
            <v>Łukasz</v>
          </cell>
          <cell r="C25" t="str">
            <v>DYCHA</v>
          </cell>
          <cell r="D25" t="str">
            <v>Nowa Dęba</v>
          </cell>
        </row>
        <row r="26">
          <cell r="A26" t="str">
            <v>D0004</v>
          </cell>
          <cell r="B26" t="str">
            <v>Rafał</v>
          </cell>
          <cell r="C26" t="str">
            <v>DYCHTOŃ</v>
          </cell>
          <cell r="D26" t="str">
            <v>Tarnów</v>
          </cell>
        </row>
        <row r="27">
          <cell r="A27" t="str">
            <v>D0005</v>
          </cell>
          <cell r="B27" t="str">
            <v>Radosław</v>
          </cell>
          <cell r="C27" t="str">
            <v>DZIURA</v>
          </cell>
          <cell r="D27" t="str">
            <v>Szczucin</v>
          </cell>
        </row>
        <row r="28">
          <cell r="A28" t="str">
            <v>D0006</v>
          </cell>
          <cell r="B28" t="str">
            <v>Krzysztof</v>
          </cell>
          <cell r="C28" t="str">
            <v>DUBIEL</v>
          </cell>
          <cell r="D28" t="str">
            <v>Strzyżów</v>
          </cell>
        </row>
        <row r="29">
          <cell r="A29" t="str">
            <v>D0007</v>
          </cell>
          <cell r="B29" t="str">
            <v>Karolina</v>
          </cell>
          <cell r="C29" t="str">
            <v>DZIEKAN</v>
          </cell>
          <cell r="D29" t="str">
            <v>Mielec</v>
          </cell>
        </row>
        <row r="30">
          <cell r="A30" t="str">
            <v>F0001</v>
          </cell>
          <cell r="B30" t="str">
            <v>Mariusz</v>
          </cell>
          <cell r="C30" t="str">
            <v>FERFECKI</v>
          </cell>
          <cell r="D30" t="str">
            <v>Ropczyce</v>
          </cell>
        </row>
        <row r="31">
          <cell r="A31" t="str">
            <v>F0002</v>
          </cell>
          <cell r="B31" t="str">
            <v>Wojciech</v>
          </cell>
          <cell r="C31" t="str">
            <v>FILEMONOWICZ</v>
          </cell>
          <cell r="D31" t="str">
            <v>Tarnów</v>
          </cell>
        </row>
        <row r="32">
          <cell r="A32" t="str">
            <v>F0003</v>
          </cell>
          <cell r="B32" t="str">
            <v>Grzegorz</v>
          </cell>
          <cell r="C32" t="str">
            <v>FIJAŁKOWSKI</v>
          </cell>
          <cell r="D32" t="str">
            <v>Mielec</v>
          </cell>
        </row>
        <row r="33">
          <cell r="A33" t="str">
            <v>G0001</v>
          </cell>
          <cell r="B33" t="str">
            <v>Agnieszka</v>
          </cell>
          <cell r="C33" t="str">
            <v>GAWEŁ</v>
          </cell>
          <cell r="D33" t="str">
            <v>Widełka</v>
          </cell>
        </row>
        <row r="34">
          <cell r="A34" t="str">
            <v>G0002</v>
          </cell>
          <cell r="B34" t="str">
            <v>Jarosław</v>
          </cell>
          <cell r="C34" t="str">
            <v>GÓRSKI</v>
          </cell>
          <cell r="D34" t="str">
            <v>Gorlice</v>
          </cell>
        </row>
        <row r="35">
          <cell r="A35" t="str">
            <v>G0003</v>
          </cell>
          <cell r="B35" t="str">
            <v>Marcin</v>
          </cell>
          <cell r="C35" t="str">
            <v>GRUSZKOWSKI</v>
          </cell>
          <cell r="D35" t="str">
            <v>Gorlice</v>
          </cell>
        </row>
        <row r="36">
          <cell r="A36" t="str">
            <v>G0004</v>
          </cell>
          <cell r="B36" t="str">
            <v>Marcin</v>
          </cell>
          <cell r="C36" t="str">
            <v>GZYL</v>
          </cell>
          <cell r="D36" t="str">
            <v>Tarnów</v>
          </cell>
        </row>
        <row r="37">
          <cell r="A37" t="str">
            <v>G0005</v>
          </cell>
          <cell r="B37" t="str">
            <v>Bogdan</v>
          </cell>
          <cell r="C37" t="str">
            <v>GUNIA</v>
          </cell>
          <cell r="D37" t="str">
            <v>Nowa Dęba</v>
          </cell>
        </row>
        <row r="38">
          <cell r="A38" t="str">
            <v>G0006</v>
          </cell>
          <cell r="B38" t="str">
            <v>Cyprian</v>
          </cell>
          <cell r="C38" t="str">
            <v>GERWATOWSKI</v>
          </cell>
          <cell r="D38" t="str">
            <v>Kraków</v>
          </cell>
        </row>
        <row r="39">
          <cell r="A39" t="str">
            <v>G0007</v>
          </cell>
          <cell r="B39" t="str">
            <v>Wojciech</v>
          </cell>
          <cell r="C39" t="str">
            <v>GAWROŃSKI</v>
          </cell>
          <cell r="D39" t="str">
            <v>Kraków</v>
          </cell>
        </row>
        <row r="40">
          <cell r="A40" t="str">
            <v>G0008</v>
          </cell>
          <cell r="B40" t="str">
            <v>Marcin</v>
          </cell>
          <cell r="C40" t="str">
            <v>GRZEGORSKI</v>
          </cell>
          <cell r="D40" t="str">
            <v>Ropczyce</v>
          </cell>
        </row>
        <row r="41">
          <cell r="A41" t="str">
            <v>G0009</v>
          </cell>
          <cell r="B41" t="str">
            <v>Mateusz</v>
          </cell>
          <cell r="C41" t="str">
            <v>GOLATOWSKI</v>
          </cell>
          <cell r="D41" t="str">
            <v>Przemyśl</v>
          </cell>
        </row>
        <row r="42">
          <cell r="A42" t="str">
            <v>G0010</v>
          </cell>
          <cell r="B42" t="str">
            <v>Przemysław</v>
          </cell>
          <cell r="C42" t="str">
            <v>GRZESZKOWIAK</v>
          </cell>
          <cell r="D42" t="str">
            <v>Warszawa</v>
          </cell>
        </row>
        <row r="43">
          <cell r="A43" t="str">
            <v>G0011</v>
          </cell>
          <cell r="B43" t="str">
            <v>Jakub</v>
          </cell>
          <cell r="C43" t="str">
            <v>GERCZAK</v>
          </cell>
          <cell r="D43" t="str">
            <v>Sanok</v>
          </cell>
        </row>
        <row r="44">
          <cell r="A44" t="str">
            <v>G0012</v>
          </cell>
          <cell r="B44" t="str">
            <v>Joanna</v>
          </cell>
          <cell r="C44" t="str">
            <v>GRZESIAK</v>
          </cell>
          <cell r="D44" t="str">
            <v>Szczucin</v>
          </cell>
        </row>
        <row r="45">
          <cell r="A45" t="str">
            <v>H0001</v>
          </cell>
          <cell r="B45" t="str">
            <v>Krzysztof</v>
          </cell>
          <cell r="C45" t="str">
            <v>HAŁKA</v>
          </cell>
          <cell r="D45" t="str">
            <v>Nowa Dęba</v>
          </cell>
        </row>
        <row r="46">
          <cell r="A46" t="str">
            <v>H0002</v>
          </cell>
          <cell r="B46" t="str">
            <v>Maria</v>
          </cell>
          <cell r="C46" t="str">
            <v>HAŁKA</v>
          </cell>
          <cell r="D46" t="str">
            <v>Nowa Dęba</v>
          </cell>
        </row>
        <row r="47">
          <cell r="A47" t="str">
            <v>H0003</v>
          </cell>
          <cell r="B47" t="str">
            <v>Lidia</v>
          </cell>
          <cell r="C47" t="str">
            <v>HASSMAN</v>
          </cell>
          <cell r="D47" t="str">
            <v>Sokołów Młp.</v>
          </cell>
        </row>
        <row r="48">
          <cell r="A48" t="str">
            <v>H0004</v>
          </cell>
          <cell r="B48" t="str">
            <v>Monika</v>
          </cell>
          <cell r="C48" t="str">
            <v>HONKOWICZ</v>
          </cell>
          <cell r="D48" t="str">
            <v>Gorlice</v>
          </cell>
        </row>
        <row r="49">
          <cell r="A49" t="str">
            <v>H0005</v>
          </cell>
          <cell r="B49" t="str">
            <v>Filip</v>
          </cell>
          <cell r="C49" t="str">
            <v>HOŁOWICKI</v>
          </cell>
          <cell r="D49" t="str">
            <v>Mielec</v>
          </cell>
        </row>
        <row r="50">
          <cell r="A50" t="str">
            <v>I0001</v>
          </cell>
          <cell r="B50" t="str">
            <v>Michał</v>
          </cell>
          <cell r="C50" t="str">
            <v>IWANIEC</v>
          </cell>
          <cell r="D50" t="str">
            <v>Tarnów</v>
          </cell>
        </row>
        <row r="51">
          <cell r="A51" t="str">
            <v>I0002</v>
          </cell>
          <cell r="B51" t="str">
            <v>Igor</v>
          </cell>
          <cell r="C51" t="str">
            <v>IWAŃSKI</v>
          </cell>
          <cell r="D51" t="str">
            <v>Mielec</v>
          </cell>
        </row>
        <row r="52">
          <cell r="A52" t="str">
            <v>J0001</v>
          </cell>
          <cell r="B52" t="str">
            <v>Mateusz</v>
          </cell>
          <cell r="C52" t="str">
            <v>JĘDRZEJKO</v>
          </cell>
          <cell r="D52" t="str">
            <v>Rzeszów</v>
          </cell>
        </row>
        <row r="53">
          <cell r="A53" t="str">
            <v>J0002</v>
          </cell>
          <cell r="B53" t="str">
            <v>Bartosz</v>
          </cell>
          <cell r="C53" t="str">
            <v>JABŁOŃSKI</v>
          </cell>
          <cell r="D53" t="str">
            <v>Połaniec</v>
          </cell>
        </row>
        <row r="54">
          <cell r="A54" t="str">
            <v>J0003</v>
          </cell>
          <cell r="B54" t="str">
            <v>Paulina</v>
          </cell>
          <cell r="C54" t="str">
            <v>JANUS</v>
          </cell>
          <cell r="D54" t="str">
            <v>Mielec</v>
          </cell>
        </row>
        <row r="55">
          <cell r="A55" t="str">
            <v>K0001</v>
          </cell>
          <cell r="B55" t="str">
            <v>Marcin</v>
          </cell>
          <cell r="C55" t="str">
            <v>KALTENBERG</v>
          </cell>
          <cell r="D55" t="str">
            <v>Tarnobrzeg</v>
          </cell>
        </row>
        <row r="56">
          <cell r="A56" t="str">
            <v>K0002</v>
          </cell>
          <cell r="B56" t="str">
            <v>Mirosław</v>
          </cell>
          <cell r="C56" t="str">
            <v>KARKUT</v>
          </cell>
          <cell r="D56" t="str">
            <v>Widełka</v>
          </cell>
        </row>
        <row r="57">
          <cell r="A57" t="str">
            <v>K0003</v>
          </cell>
          <cell r="B57" t="str">
            <v>Robert</v>
          </cell>
          <cell r="C57" t="str">
            <v>KARNASIEWICZ</v>
          </cell>
          <cell r="D57" t="str">
            <v>Mielec</v>
          </cell>
        </row>
        <row r="58">
          <cell r="A58" t="str">
            <v>K0004</v>
          </cell>
          <cell r="B58" t="str">
            <v>Kinga</v>
          </cell>
          <cell r="C58" t="str">
            <v>KATRA</v>
          </cell>
          <cell r="D58" t="str">
            <v>Nowa Dęba</v>
          </cell>
        </row>
        <row r="59">
          <cell r="A59" t="str">
            <v>K0005</v>
          </cell>
          <cell r="B59" t="str">
            <v>Leszek</v>
          </cell>
          <cell r="C59" t="str">
            <v>KIWAK</v>
          </cell>
          <cell r="D59" t="str">
            <v>Kolbuszowa</v>
          </cell>
        </row>
        <row r="60">
          <cell r="A60" t="str">
            <v>K0006</v>
          </cell>
          <cell r="B60" t="str">
            <v>Klaudia</v>
          </cell>
          <cell r="C60" t="str">
            <v>KLIŚ</v>
          </cell>
          <cell r="D60" t="str">
            <v>Szczucin</v>
          </cell>
        </row>
        <row r="61">
          <cell r="A61" t="str">
            <v>K0007</v>
          </cell>
          <cell r="B61" t="str">
            <v>Jerzy</v>
          </cell>
          <cell r="C61" t="str">
            <v>KNOT</v>
          </cell>
          <cell r="D61" t="str">
            <v>Gorlice</v>
          </cell>
        </row>
        <row r="62">
          <cell r="A62" t="str">
            <v>K0008</v>
          </cell>
          <cell r="B62" t="str">
            <v>Maciej</v>
          </cell>
          <cell r="C62" t="str">
            <v>KNOT</v>
          </cell>
          <cell r="D62" t="str">
            <v>Gorlice</v>
          </cell>
        </row>
        <row r="63">
          <cell r="A63" t="str">
            <v>K0009</v>
          </cell>
          <cell r="B63" t="str">
            <v>Filip</v>
          </cell>
          <cell r="C63" t="str">
            <v>KOC</v>
          </cell>
          <cell r="D63" t="str">
            <v>Sokołów Młp.</v>
          </cell>
        </row>
        <row r="64">
          <cell r="A64" t="str">
            <v>K0010</v>
          </cell>
          <cell r="B64" t="str">
            <v>Łukasz</v>
          </cell>
          <cell r="C64" t="str">
            <v>KOŚCIÓŁEK</v>
          </cell>
          <cell r="D64" t="str">
            <v>Sokołów Młp.</v>
          </cell>
        </row>
        <row r="65">
          <cell r="A65" t="str">
            <v>K0011</v>
          </cell>
          <cell r="B65" t="str">
            <v>Bartłomiej</v>
          </cell>
          <cell r="C65" t="str">
            <v>KOŚMIDER</v>
          </cell>
          <cell r="D65" t="str">
            <v>Szczucin</v>
          </cell>
        </row>
        <row r="66">
          <cell r="A66" t="str">
            <v>K0012</v>
          </cell>
          <cell r="B66" t="str">
            <v>Piotr</v>
          </cell>
          <cell r="C66" t="str">
            <v>KOTERBA</v>
          </cell>
          <cell r="D66" t="str">
            <v>Rzeszów</v>
          </cell>
        </row>
        <row r="67">
          <cell r="A67" t="str">
            <v>K0013</v>
          </cell>
          <cell r="B67" t="str">
            <v>Paweł</v>
          </cell>
          <cell r="C67" t="str">
            <v>KSIĄŻEK</v>
          </cell>
          <cell r="D67" t="str">
            <v>Straszęcin</v>
          </cell>
        </row>
        <row r="68">
          <cell r="A68" t="str">
            <v>K0014</v>
          </cell>
          <cell r="B68" t="str">
            <v>Zdzisław</v>
          </cell>
          <cell r="C68" t="str">
            <v>KULA </v>
          </cell>
          <cell r="D68" t="str">
            <v>Tarnów</v>
          </cell>
        </row>
        <row r="69">
          <cell r="A69" t="str">
            <v>K0015</v>
          </cell>
          <cell r="B69" t="str">
            <v>Wojciech</v>
          </cell>
          <cell r="C69" t="str">
            <v>KURZYŃSKI</v>
          </cell>
          <cell r="D69" t="str">
            <v>Tarnobrzeg</v>
          </cell>
        </row>
        <row r="70">
          <cell r="A70" t="str">
            <v>K0016</v>
          </cell>
          <cell r="B70" t="str">
            <v>Bernadetta</v>
          </cell>
          <cell r="C70" t="str">
            <v>KUTACHA</v>
          </cell>
          <cell r="D70" t="str">
            <v>Widełka</v>
          </cell>
        </row>
        <row r="71">
          <cell r="A71" t="str">
            <v>K0017</v>
          </cell>
          <cell r="B71" t="str">
            <v>Mateusz</v>
          </cell>
          <cell r="C71" t="str">
            <v>KWIATKOWSKI</v>
          </cell>
          <cell r="D71" t="str">
            <v>Tarnobrzeg</v>
          </cell>
        </row>
        <row r="72">
          <cell r="A72" t="str">
            <v>K0018</v>
          </cell>
          <cell r="B72" t="str">
            <v>Paweł</v>
          </cell>
          <cell r="C72" t="str">
            <v>KOT </v>
          </cell>
          <cell r="D72" t="str">
            <v>Nowa Dęba</v>
          </cell>
        </row>
        <row r="73">
          <cell r="A73" t="str">
            <v>K0019</v>
          </cell>
          <cell r="B73" t="str">
            <v>Krystian</v>
          </cell>
          <cell r="C73" t="str">
            <v>KOŁODZIEJ</v>
          </cell>
          <cell r="D73" t="str">
            <v>Sokołów Młp.</v>
          </cell>
        </row>
        <row r="74">
          <cell r="A74" t="str">
            <v>K0020</v>
          </cell>
          <cell r="B74" t="str">
            <v>Konrad</v>
          </cell>
          <cell r="C74" t="str">
            <v>KONASZEWSKI</v>
          </cell>
          <cell r="D74" t="str">
            <v>Rzeszów</v>
          </cell>
        </row>
        <row r="75">
          <cell r="A75" t="str">
            <v>K0021</v>
          </cell>
          <cell r="B75" t="str">
            <v>Lucjan</v>
          </cell>
          <cell r="C75" t="str">
            <v>KONASZEWSKI</v>
          </cell>
          <cell r="D75" t="str">
            <v>Rzeszów</v>
          </cell>
        </row>
        <row r="76">
          <cell r="A76" t="str">
            <v>K0022</v>
          </cell>
          <cell r="B76" t="str">
            <v>Hubert</v>
          </cell>
          <cell r="C76" t="str">
            <v>KUKOWSKI</v>
          </cell>
          <cell r="D76" t="str">
            <v>Mielec</v>
          </cell>
        </row>
        <row r="77">
          <cell r="A77" t="str">
            <v>K0023</v>
          </cell>
          <cell r="B77" t="str">
            <v>Lucjan</v>
          </cell>
          <cell r="C77" t="str">
            <v>KAWAŁEK</v>
          </cell>
          <cell r="D77" t="str">
            <v>Gorlice</v>
          </cell>
        </row>
        <row r="78">
          <cell r="A78" t="str">
            <v>K0024</v>
          </cell>
          <cell r="B78" t="str">
            <v>Wojciech</v>
          </cell>
          <cell r="C78" t="str">
            <v>KRAUS</v>
          </cell>
          <cell r="D78" t="str">
            <v>Gorlice</v>
          </cell>
        </row>
        <row r="79">
          <cell r="A79" t="str">
            <v>K0025</v>
          </cell>
          <cell r="B79" t="str">
            <v>Marek</v>
          </cell>
          <cell r="C79" t="str">
            <v>KOTOWICZ</v>
          </cell>
          <cell r="D79" t="str">
            <v>Gorlice</v>
          </cell>
        </row>
        <row r="80">
          <cell r="A80" t="str">
            <v>K0026</v>
          </cell>
          <cell r="B80" t="str">
            <v>Kamil</v>
          </cell>
          <cell r="C80" t="str">
            <v>KRUKOWSKI</v>
          </cell>
          <cell r="D80" t="str">
            <v>Nowa Dęba</v>
          </cell>
        </row>
        <row r="81">
          <cell r="A81" t="str">
            <v>K0027</v>
          </cell>
          <cell r="B81" t="str">
            <v>Miłosz</v>
          </cell>
          <cell r="C81" t="str">
            <v>KUKUŁA</v>
          </cell>
          <cell r="D81" t="str">
            <v>Gorlice</v>
          </cell>
        </row>
        <row r="82">
          <cell r="A82" t="str">
            <v>K0028</v>
          </cell>
          <cell r="B82" t="str">
            <v>Katarzyna</v>
          </cell>
          <cell r="C82" t="str">
            <v>KUTACHA</v>
          </cell>
          <cell r="D82" t="str">
            <v>Widełka</v>
          </cell>
        </row>
        <row r="83">
          <cell r="A83" t="str">
            <v>K0029</v>
          </cell>
          <cell r="B83" t="str">
            <v>Patryk</v>
          </cell>
          <cell r="C83" t="str">
            <v>KOPEĆ</v>
          </cell>
          <cell r="D83" t="str">
            <v>Nowa Dęba</v>
          </cell>
        </row>
        <row r="84">
          <cell r="A84" t="str">
            <v>K0030</v>
          </cell>
          <cell r="B84" t="str">
            <v>Paweł</v>
          </cell>
          <cell r="C84" t="str">
            <v>KOPAŃSKI</v>
          </cell>
          <cell r="D84" t="str">
            <v>Widełka</v>
          </cell>
        </row>
        <row r="85">
          <cell r="A85" t="str">
            <v>K0031</v>
          </cell>
          <cell r="B85" t="str">
            <v>Wiktoria</v>
          </cell>
          <cell r="C85" t="str">
            <v>KAPINOS</v>
          </cell>
          <cell r="D85" t="str">
            <v>Mielec</v>
          </cell>
        </row>
        <row r="86">
          <cell r="A86" t="str">
            <v>K0032</v>
          </cell>
          <cell r="B86" t="str">
            <v>Paweł</v>
          </cell>
          <cell r="C86" t="str">
            <v>KACZOR</v>
          </cell>
          <cell r="D86" t="str">
            <v>Nowa Dęba</v>
          </cell>
        </row>
        <row r="87">
          <cell r="A87" t="str">
            <v>K0033</v>
          </cell>
          <cell r="B87" t="str">
            <v>Marek</v>
          </cell>
          <cell r="C87" t="str">
            <v>KAMIŃSKI</v>
          </cell>
          <cell r="D87" t="str">
            <v>Nowa Dęba</v>
          </cell>
        </row>
        <row r="88">
          <cell r="A88" t="str">
            <v>K0034</v>
          </cell>
          <cell r="B88" t="str">
            <v>Marcin</v>
          </cell>
          <cell r="C88" t="str">
            <v>KOWALIK</v>
          </cell>
          <cell r="D88" t="str">
            <v>Rzeszów</v>
          </cell>
        </row>
        <row r="89">
          <cell r="A89" t="str">
            <v>K0035</v>
          </cell>
          <cell r="B89" t="str">
            <v>Maciej</v>
          </cell>
          <cell r="C89" t="str">
            <v>KOZIEŁ</v>
          </cell>
          <cell r="D89" t="str">
            <v>Myślenice</v>
          </cell>
        </row>
        <row r="90">
          <cell r="A90" t="str">
            <v>K0036</v>
          </cell>
          <cell r="B90" t="str">
            <v>Tomasz </v>
          </cell>
          <cell r="C90" t="str">
            <v>KNOPEK</v>
          </cell>
          <cell r="D90" t="str">
            <v>Kraków</v>
          </cell>
        </row>
        <row r="91">
          <cell r="A91" t="str">
            <v>K0037</v>
          </cell>
          <cell r="B91" t="str">
            <v>Mateusz</v>
          </cell>
          <cell r="C91" t="str">
            <v>KRUPA</v>
          </cell>
          <cell r="D91" t="str">
            <v>Mielec</v>
          </cell>
        </row>
        <row r="92">
          <cell r="A92" t="str">
            <v>L0001</v>
          </cell>
          <cell r="B92" t="str">
            <v>Marek</v>
          </cell>
          <cell r="C92" t="str">
            <v>LEŚ</v>
          </cell>
          <cell r="D92" t="str">
            <v>Mielec</v>
          </cell>
        </row>
        <row r="93">
          <cell r="A93" t="str">
            <v>L0002</v>
          </cell>
          <cell r="B93" t="str">
            <v>Tomasz</v>
          </cell>
          <cell r="C93" t="str">
            <v>LEGENY</v>
          </cell>
          <cell r="D93" t="str">
            <v>Jarosław</v>
          </cell>
        </row>
        <row r="94">
          <cell r="A94" t="str">
            <v>Ł0001</v>
          </cell>
          <cell r="B94" t="str">
            <v>Łukasz</v>
          </cell>
          <cell r="C94" t="str">
            <v>ŁABUZ</v>
          </cell>
          <cell r="D94" t="str">
            <v>Szczucin</v>
          </cell>
        </row>
        <row r="95">
          <cell r="A95" t="str">
            <v>Ł0002</v>
          </cell>
          <cell r="B95" t="str">
            <v>Wojciech</v>
          </cell>
          <cell r="C95" t="str">
            <v>ŁABUZ</v>
          </cell>
          <cell r="D95" t="str">
            <v>Szczucin</v>
          </cell>
        </row>
        <row r="96">
          <cell r="A96" t="str">
            <v>Ł0003</v>
          </cell>
          <cell r="B96" t="str">
            <v>Piotr</v>
          </cell>
          <cell r="C96" t="str">
            <v>ŁUKASIK</v>
          </cell>
          <cell r="D96" t="str">
            <v>Gorlice</v>
          </cell>
        </row>
        <row r="97">
          <cell r="A97" t="str">
            <v>M0001</v>
          </cell>
          <cell r="B97" t="str">
            <v>Paulina</v>
          </cell>
          <cell r="C97" t="str">
            <v>MACIEJEWSKA</v>
          </cell>
          <cell r="D97" t="str">
            <v>Tarnów</v>
          </cell>
        </row>
        <row r="98">
          <cell r="A98" t="str">
            <v>M0002</v>
          </cell>
          <cell r="B98" t="str">
            <v>Michał</v>
          </cell>
          <cell r="C98" t="str">
            <v>MAGDZIAK</v>
          </cell>
          <cell r="D98" t="str">
            <v>Szczucin</v>
          </cell>
        </row>
        <row r="99">
          <cell r="A99" t="str">
            <v>M0003</v>
          </cell>
          <cell r="B99" t="str">
            <v>Patrycja</v>
          </cell>
          <cell r="C99" t="str">
            <v>MAKOCKA</v>
          </cell>
          <cell r="D99" t="str">
            <v>Mielec</v>
          </cell>
        </row>
        <row r="100">
          <cell r="A100" t="str">
            <v>M0004</v>
          </cell>
          <cell r="B100" t="str">
            <v>Antoni</v>
          </cell>
          <cell r="C100" t="str">
            <v>MALCHAREK</v>
          </cell>
          <cell r="D100" t="str">
            <v>Nowa Dęba</v>
          </cell>
        </row>
        <row r="101">
          <cell r="A101" t="str">
            <v>M0005</v>
          </cell>
          <cell r="B101" t="str">
            <v>Piotr</v>
          </cell>
          <cell r="C101" t="str">
            <v>MALIK</v>
          </cell>
          <cell r="D101" t="str">
            <v>Tarnobrzeg</v>
          </cell>
        </row>
        <row r="102">
          <cell r="A102" t="str">
            <v>M0006</v>
          </cell>
          <cell r="B102" t="str">
            <v>Szymon</v>
          </cell>
          <cell r="C102" t="str">
            <v>MALIK</v>
          </cell>
          <cell r="D102" t="str">
            <v>Tarnobrzeg</v>
          </cell>
        </row>
        <row r="103">
          <cell r="A103" t="str">
            <v>M0007</v>
          </cell>
          <cell r="B103" t="str">
            <v>Maciej</v>
          </cell>
          <cell r="C103" t="str">
            <v>MATUSIK</v>
          </cell>
          <cell r="D103" t="str">
            <v>Ropczyce</v>
          </cell>
        </row>
        <row r="104">
          <cell r="A104" t="str">
            <v>M0008</v>
          </cell>
          <cell r="B104" t="str">
            <v>Tadeusz</v>
          </cell>
          <cell r="C104" t="str">
            <v>MICHALIK</v>
          </cell>
          <cell r="D104" t="str">
            <v>Tarnów</v>
          </cell>
        </row>
        <row r="105">
          <cell r="A105" t="str">
            <v>M0009</v>
          </cell>
          <cell r="B105" t="str">
            <v>Robert</v>
          </cell>
          <cell r="C105" t="str">
            <v>MIKA</v>
          </cell>
          <cell r="D105" t="str">
            <v>Gorlice</v>
          </cell>
        </row>
        <row r="106">
          <cell r="A106" t="str">
            <v>M0010</v>
          </cell>
          <cell r="B106" t="str">
            <v>Jarosław</v>
          </cell>
          <cell r="C106" t="str">
            <v>MIOTŁA</v>
          </cell>
          <cell r="D106" t="str">
            <v>Mielec</v>
          </cell>
        </row>
        <row r="107">
          <cell r="A107" t="str">
            <v>M0011</v>
          </cell>
          <cell r="B107" t="str">
            <v>Karol</v>
          </cell>
          <cell r="C107" t="str">
            <v>MĄCZYŃSKI</v>
          </cell>
          <cell r="D107" t="str">
            <v>Mielec</v>
          </cell>
        </row>
        <row r="108">
          <cell r="A108" t="str">
            <v>M0012</v>
          </cell>
          <cell r="B108" t="str">
            <v>Jarosław</v>
          </cell>
          <cell r="C108" t="str">
            <v>MAZUR</v>
          </cell>
          <cell r="D108" t="str">
            <v>Mielec</v>
          </cell>
        </row>
        <row r="109">
          <cell r="A109" t="str">
            <v>M0013</v>
          </cell>
          <cell r="B109" t="str">
            <v>Mariusz</v>
          </cell>
          <cell r="C109" t="str">
            <v>MASZTAFIAK</v>
          </cell>
          <cell r="D109" t="str">
            <v>Gorlice</v>
          </cell>
        </row>
        <row r="110">
          <cell r="A110" t="str">
            <v>M0014</v>
          </cell>
          <cell r="B110" t="str">
            <v>Dariusz</v>
          </cell>
          <cell r="C110" t="str">
            <v>MAZUR</v>
          </cell>
          <cell r="D110" t="str">
            <v>Mielec</v>
          </cell>
        </row>
        <row r="111">
          <cell r="A111" t="str">
            <v>M0015</v>
          </cell>
          <cell r="B111" t="str">
            <v>Michał</v>
          </cell>
          <cell r="C111" t="str">
            <v>MROZEK</v>
          </cell>
          <cell r="D111" t="str">
            <v>Gorlice</v>
          </cell>
        </row>
        <row r="112">
          <cell r="A112" t="str">
            <v>M0016</v>
          </cell>
          <cell r="B112" t="str">
            <v>Rafał</v>
          </cell>
          <cell r="C112" t="str">
            <v>MARKOWICZ</v>
          </cell>
          <cell r="D112" t="str">
            <v>Gorlice</v>
          </cell>
        </row>
        <row r="113">
          <cell r="A113" t="str">
            <v>M0017</v>
          </cell>
          <cell r="B113" t="str">
            <v>Małgorzata</v>
          </cell>
          <cell r="C113" t="str">
            <v>MROZEK</v>
          </cell>
          <cell r="D113" t="str">
            <v>Gorlice</v>
          </cell>
        </row>
        <row r="114">
          <cell r="A114" t="str">
            <v>M0018</v>
          </cell>
          <cell r="B114" t="str">
            <v>Karolina</v>
          </cell>
          <cell r="C114" t="str">
            <v>MORDAWSKA</v>
          </cell>
          <cell r="D114" t="str">
            <v>Gorlice</v>
          </cell>
        </row>
        <row r="115">
          <cell r="A115" t="str">
            <v>M0019</v>
          </cell>
          <cell r="B115" t="str">
            <v>Grzegorz</v>
          </cell>
          <cell r="C115" t="str">
            <v>MAC </v>
          </cell>
          <cell r="D115" t="str">
            <v>Rzeszów</v>
          </cell>
        </row>
        <row r="116">
          <cell r="A116" t="str">
            <v>M0020</v>
          </cell>
          <cell r="B116" t="str">
            <v>Tomasz</v>
          </cell>
          <cell r="C116" t="str">
            <v>MALCHAREK</v>
          </cell>
          <cell r="D116" t="str">
            <v>New Jersey</v>
          </cell>
        </row>
        <row r="117">
          <cell r="A117" t="str">
            <v>M0021</v>
          </cell>
          <cell r="B117" t="str">
            <v>Jerzy</v>
          </cell>
          <cell r="C117" t="str">
            <v>MISIAK</v>
          </cell>
          <cell r="D117" t="str">
            <v>Połaniec</v>
          </cell>
        </row>
        <row r="118">
          <cell r="A118" t="str">
            <v>M0022</v>
          </cell>
          <cell r="B118" t="str">
            <v>Paweł </v>
          </cell>
          <cell r="C118" t="str">
            <v>MOŹDZIERZ</v>
          </cell>
          <cell r="D118" t="str">
            <v>Gorlice</v>
          </cell>
        </row>
        <row r="119">
          <cell r="A119" t="str">
            <v>M0023</v>
          </cell>
          <cell r="B119" t="str">
            <v>Tymoteusz</v>
          </cell>
          <cell r="C119" t="str">
            <v>MALIK</v>
          </cell>
          <cell r="D119" t="str">
            <v>Tarnobrzeg</v>
          </cell>
        </row>
        <row r="120">
          <cell r="A120" t="str">
            <v>M0024</v>
          </cell>
          <cell r="B120" t="str">
            <v>Tomasz</v>
          </cell>
          <cell r="C120" t="str">
            <v>MATOGA</v>
          </cell>
          <cell r="D120" t="str">
            <v>Myślenice</v>
          </cell>
        </row>
        <row r="121">
          <cell r="A121" t="str">
            <v>M0025</v>
          </cell>
          <cell r="B121" t="str">
            <v>Bogdan</v>
          </cell>
          <cell r="C121" t="str">
            <v>MATOGA</v>
          </cell>
          <cell r="D121" t="str">
            <v>Myślenice</v>
          </cell>
        </row>
        <row r="122">
          <cell r="A122" t="str">
            <v>N0001</v>
          </cell>
          <cell r="B122" t="str">
            <v>Andrzej</v>
          </cell>
          <cell r="C122" t="str">
            <v>NOSEK</v>
          </cell>
          <cell r="D122" t="str">
            <v>Tarnów</v>
          </cell>
        </row>
        <row r="123">
          <cell r="A123" t="str">
            <v>N0002</v>
          </cell>
          <cell r="B123" t="str">
            <v>Robert</v>
          </cell>
          <cell r="C123" t="str">
            <v>NOWAK</v>
          </cell>
          <cell r="D123" t="str">
            <v>Mielec</v>
          </cell>
        </row>
        <row r="124">
          <cell r="A124" t="str">
            <v>N0003</v>
          </cell>
          <cell r="B124" t="str">
            <v>Mateusz</v>
          </cell>
          <cell r="C124" t="str">
            <v>NOWAK</v>
          </cell>
          <cell r="D124" t="str">
            <v>Mielec</v>
          </cell>
        </row>
        <row r="125">
          <cell r="A125" t="str">
            <v>N0004</v>
          </cell>
          <cell r="B125" t="str">
            <v>Jakub</v>
          </cell>
          <cell r="C125" t="str">
            <v>NIZIOŁEK</v>
          </cell>
          <cell r="D125" t="str">
            <v>Mielec</v>
          </cell>
        </row>
        <row r="126">
          <cell r="A126" t="str">
            <v>N0005</v>
          </cell>
          <cell r="B126" t="str">
            <v>Izabela</v>
          </cell>
          <cell r="C126" t="str">
            <v>NOWAK</v>
          </cell>
          <cell r="D126" t="str">
            <v>Mielec</v>
          </cell>
        </row>
        <row r="127">
          <cell r="A127" t="str">
            <v>O0001</v>
          </cell>
          <cell r="B127" t="str">
            <v>Krzysztof</v>
          </cell>
          <cell r="C127" t="str">
            <v>OSTROWSKI</v>
          </cell>
          <cell r="D127" t="str">
            <v>Mielec</v>
          </cell>
        </row>
        <row r="128">
          <cell r="A128" t="str">
            <v>O0002</v>
          </cell>
          <cell r="B128" t="str">
            <v>Justyna</v>
          </cell>
          <cell r="C128" t="str">
            <v>OZGA</v>
          </cell>
          <cell r="D128" t="str">
            <v>Mielec</v>
          </cell>
        </row>
        <row r="129">
          <cell r="A129" t="str">
            <v>O0003</v>
          </cell>
          <cell r="B129" t="str">
            <v>Aleksandra</v>
          </cell>
          <cell r="C129" t="str">
            <v>OŻÓG</v>
          </cell>
          <cell r="D129" t="str">
            <v>Sokołów Młp.</v>
          </cell>
        </row>
        <row r="130">
          <cell r="A130" t="str">
            <v>O0004</v>
          </cell>
          <cell r="B130" t="str">
            <v>Krzysztof</v>
          </cell>
          <cell r="C130" t="str">
            <v>ORZECHOWICZ</v>
          </cell>
          <cell r="D130" t="str">
            <v>Jasło</v>
          </cell>
        </row>
        <row r="131">
          <cell r="A131" t="str">
            <v>O0005</v>
          </cell>
          <cell r="B131" t="str">
            <v>Michał</v>
          </cell>
          <cell r="C131" t="str">
            <v>ORZECHOWICZ</v>
          </cell>
          <cell r="D131" t="str">
            <v>Jasło</v>
          </cell>
        </row>
        <row r="132">
          <cell r="A132" t="str">
            <v>O0006</v>
          </cell>
          <cell r="B132" t="str">
            <v>Jessica</v>
          </cell>
          <cell r="C132" t="str">
            <v>ORZECHOWICZ</v>
          </cell>
          <cell r="D132" t="str">
            <v>Jasło</v>
          </cell>
        </row>
        <row r="133">
          <cell r="A133" t="str">
            <v>P0001</v>
          </cell>
          <cell r="B133" t="str">
            <v>Dagmara</v>
          </cell>
          <cell r="C133" t="str">
            <v>PEŁKA</v>
          </cell>
          <cell r="D133" t="str">
            <v>Nowa Dęba</v>
          </cell>
        </row>
        <row r="134">
          <cell r="A134" t="str">
            <v>P0002</v>
          </cell>
          <cell r="B134" t="str">
            <v>Dariusz</v>
          </cell>
          <cell r="C134" t="str">
            <v>PIEKARZ</v>
          </cell>
          <cell r="D134" t="str">
            <v>Gorlice</v>
          </cell>
        </row>
        <row r="135">
          <cell r="A135" t="str">
            <v>P0003</v>
          </cell>
          <cell r="B135" t="str">
            <v>Łukasz</v>
          </cell>
          <cell r="C135" t="str">
            <v>PIENIĄŻEK</v>
          </cell>
          <cell r="D135" t="str">
            <v>Rzeszów</v>
          </cell>
        </row>
        <row r="136">
          <cell r="A136" t="str">
            <v>P0004</v>
          </cell>
          <cell r="B136" t="str">
            <v>Paweł</v>
          </cell>
          <cell r="C136" t="str">
            <v>POCIASK</v>
          </cell>
          <cell r="D136" t="str">
            <v>Ropczyce</v>
          </cell>
        </row>
        <row r="137">
          <cell r="A137" t="str">
            <v>P0005</v>
          </cell>
          <cell r="B137" t="str">
            <v>Michał</v>
          </cell>
          <cell r="C137" t="str">
            <v>POCZĄTEK</v>
          </cell>
          <cell r="D137" t="str">
            <v>Szczucin</v>
          </cell>
        </row>
        <row r="138">
          <cell r="A138" t="str">
            <v>P0006</v>
          </cell>
          <cell r="B138" t="str">
            <v>Daniel</v>
          </cell>
          <cell r="C138" t="str">
            <v>PODLASIŃSKI</v>
          </cell>
          <cell r="D138" t="str">
            <v>Szczucin</v>
          </cell>
        </row>
        <row r="139">
          <cell r="A139" t="str">
            <v>P0007</v>
          </cell>
          <cell r="B139" t="str">
            <v>Piotr</v>
          </cell>
          <cell r="C139" t="str">
            <v>POŁOWNIAK</v>
          </cell>
          <cell r="D139" t="str">
            <v>Tarnobrzeg</v>
          </cell>
        </row>
        <row r="140">
          <cell r="A140" t="str">
            <v>P0008</v>
          </cell>
          <cell r="B140" t="str">
            <v>Dawid</v>
          </cell>
          <cell r="C140" t="str">
            <v>PTAK</v>
          </cell>
          <cell r="D140" t="str">
            <v>Tarnów</v>
          </cell>
        </row>
        <row r="141">
          <cell r="A141" t="str">
            <v>P0009</v>
          </cell>
          <cell r="B141" t="str">
            <v>Michał</v>
          </cell>
          <cell r="C141" t="str">
            <v>PRZYBYŁO</v>
          </cell>
          <cell r="D141" t="str">
            <v>Gorlice</v>
          </cell>
        </row>
        <row r="142">
          <cell r="A142" t="str">
            <v>P0010</v>
          </cell>
          <cell r="B142" t="str">
            <v>Dawid</v>
          </cell>
          <cell r="C142" t="str">
            <v>PIĄTEK</v>
          </cell>
          <cell r="D142" t="str">
            <v>Mielec</v>
          </cell>
        </row>
        <row r="143">
          <cell r="A143" t="str">
            <v>P0011</v>
          </cell>
          <cell r="B143" t="str">
            <v>Krzysztof</v>
          </cell>
          <cell r="C143" t="str">
            <v>PIECHOTA</v>
          </cell>
          <cell r="D143" t="str">
            <v>Mielec</v>
          </cell>
        </row>
        <row r="144">
          <cell r="A144" t="str">
            <v>P0012</v>
          </cell>
          <cell r="B144" t="str">
            <v>Tomasz</v>
          </cell>
          <cell r="C144" t="str">
            <v>PRZYBYŁO</v>
          </cell>
          <cell r="D144" t="str">
            <v>Gorlice</v>
          </cell>
        </row>
        <row r="145">
          <cell r="A145" t="str">
            <v>P0013</v>
          </cell>
          <cell r="B145" t="str">
            <v>Bartosz</v>
          </cell>
          <cell r="C145" t="str">
            <v>PIEKARZ</v>
          </cell>
          <cell r="D145" t="str">
            <v>Gorlice</v>
          </cell>
        </row>
        <row r="146">
          <cell r="A146" t="str">
            <v>P0014</v>
          </cell>
          <cell r="B146" t="str">
            <v>Jolanta</v>
          </cell>
          <cell r="C146" t="str">
            <v>PADUCH</v>
          </cell>
          <cell r="D146" t="str">
            <v>Nowa Dęba</v>
          </cell>
        </row>
        <row r="147">
          <cell r="A147" t="str">
            <v>P0015</v>
          </cell>
          <cell r="B147" t="str">
            <v>Jacek</v>
          </cell>
          <cell r="C147" t="str">
            <v>PĘKACKI</v>
          </cell>
          <cell r="D147" t="str">
            <v>Żyrardów</v>
          </cell>
        </row>
        <row r="148">
          <cell r="A148" t="str">
            <v>P0016</v>
          </cell>
          <cell r="B148" t="str">
            <v>Maciej</v>
          </cell>
          <cell r="C148" t="str">
            <v>PATRYN</v>
          </cell>
          <cell r="D148" t="str">
            <v>Strzyżów</v>
          </cell>
        </row>
        <row r="149">
          <cell r="A149" t="str">
            <v>P0017</v>
          </cell>
          <cell r="B149" t="str">
            <v>Anna</v>
          </cell>
          <cell r="C149" t="str">
            <v>PIWODA</v>
          </cell>
          <cell r="D149" t="str">
            <v>Jarosław</v>
          </cell>
        </row>
        <row r="150">
          <cell r="A150" t="str">
            <v>P0018</v>
          </cell>
          <cell r="B150" t="str">
            <v>Kamil</v>
          </cell>
          <cell r="C150" t="str">
            <v>PŁOCH</v>
          </cell>
          <cell r="D150" t="str">
            <v>Widełka</v>
          </cell>
        </row>
        <row r="151">
          <cell r="A151" t="str">
            <v>P0019</v>
          </cell>
          <cell r="B151" t="str">
            <v>Patryk</v>
          </cell>
          <cell r="C151" t="str">
            <v>PIETRAS</v>
          </cell>
          <cell r="D151" t="str">
            <v>Mielec</v>
          </cell>
        </row>
        <row r="152">
          <cell r="A152" t="str">
            <v>P0020</v>
          </cell>
          <cell r="B152" t="str">
            <v>Tomasz</v>
          </cell>
          <cell r="C152" t="str">
            <v>PROSZEK</v>
          </cell>
          <cell r="D152" t="str">
            <v>Myślenice</v>
          </cell>
        </row>
        <row r="153">
          <cell r="A153" t="str">
            <v>R0001</v>
          </cell>
          <cell r="B153" t="str">
            <v>Andrzej</v>
          </cell>
          <cell r="C153" t="str">
            <v>RACHWAŁ</v>
          </cell>
          <cell r="D153" t="str">
            <v>Straszęcin</v>
          </cell>
        </row>
        <row r="154">
          <cell r="A154" t="str">
            <v>R0002</v>
          </cell>
          <cell r="B154" t="str">
            <v>Katarzyna</v>
          </cell>
          <cell r="C154" t="str">
            <v>RUMAK</v>
          </cell>
          <cell r="D154" t="str">
            <v>Widełka</v>
          </cell>
        </row>
        <row r="155">
          <cell r="A155" t="str">
            <v>R0003</v>
          </cell>
          <cell r="B155" t="str">
            <v>Dawid</v>
          </cell>
          <cell r="C155" t="str">
            <v>RZĄSA</v>
          </cell>
          <cell r="D155" t="str">
            <v>Nowa Dęba</v>
          </cell>
        </row>
        <row r="156">
          <cell r="A156" t="str">
            <v>R0004</v>
          </cell>
          <cell r="B156" t="str">
            <v>Dariusz</v>
          </cell>
          <cell r="C156" t="str">
            <v>RACHWAŁ</v>
          </cell>
          <cell r="D156" t="str">
            <v>Ropczyce</v>
          </cell>
        </row>
        <row r="157">
          <cell r="A157" t="str">
            <v>R0005</v>
          </cell>
          <cell r="B157" t="str">
            <v>Piotr</v>
          </cell>
          <cell r="C157" t="str">
            <v>REMBISZ</v>
          </cell>
          <cell r="D157" t="str">
            <v>Mielec</v>
          </cell>
        </row>
        <row r="158">
          <cell r="A158" t="str">
            <v>R0006</v>
          </cell>
          <cell r="B158" t="str">
            <v>Kasper</v>
          </cell>
          <cell r="C158" t="str">
            <v>RADOŃ</v>
          </cell>
          <cell r="D158" t="str">
            <v>Mielec</v>
          </cell>
        </row>
        <row r="159">
          <cell r="A159" t="str">
            <v>R0007</v>
          </cell>
          <cell r="B159" t="str">
            <v>Daria</v>
          </cell>
          <cell r="C159" t="str">
            <v>RYBIŃSKA</v>
          </cell>
          <cell r="D159" t="str">
            <v>Mielec</v>
          </cell>
        </row>
        <row r="160">
          <cell r="A160" t="str">
            <v>R0008</v>
          </cell>
          <cell r="B160" t="str">
            <v>Dawid</v>
          </cell>
          <cell r="C160" t="str">
            <v>RZESZUTEK</v>
          </cell>
          <cell r="D160" t="str">
            <v>Mielec</v>
          </cell>
        </row>
        <row r="161">
          <cell r="A161" t="str">
            <v>R0009</v>
          </cell>
          <cell r="B161" t="str">
            <v>Konrad</v>
          </cell>
          <cell r="C161" t="str">
            <v>ROŻNIAŁ</v>
          </cell>
          <cell r="D161" t="str">
            <v>Mielec</v>
          </cell>
        </row>
        <row r="162">
          <cell r="A162" t="str">
            <v>R0010</v>
          </cell>
          <cell r="B162" t="str">
            <v>Marek</v>
          </cell>
          <cell r="C162" t="str">
            <v>REGUŁA</v>
          </cell>
          <cell r="D162" t="str">
            <v>Mielec</v>
          </cell>
        </row>
        <row r="163">
          <cell r="A163" t="str">
            <v>R0011</v>
          </cell>
          <cell r="B163" t="str">
            <v>Urszula</v>
          </cell>
          <cell r="C163" t="str">
            <v>RUMAK</v>
          </cell>
          <cell r="D163" t="str">
            <v>Widełka</v>
          </cell>
        </row>
        <row r="164">
          <cell r="A164" t="str">
            <v>R0012</v>
          </cell>
          <cell r="B164" t="str">
            <v>Marek</v>
          </cell>
          <cell r="C164" t="str">
            <v>RZĄSA</v>
          </cell>
          <cell r="D164" t="str">
            <v>Nowa Dęba</v>
          </cell>
        </row>
        <row r="165">
          <cell r="A165" t="str">
            <v>R0013</v>
          </cell>
          <cell r="B165" t="str">
            <v>Natalia</v>
          </cell>
          <cell r="C165" t="str">
            <v>RÓG</v>
          </cell>
          <cell r="D165" t="str">
            <v>Nowa Dęba</v>
          </cell>
        </row>
        <row r="166">
          <cell r="A166" t="str">
            <v>S0001</v>
          </cell>
          <cell r="B166" t="str">
            <v>Justyna</v>
          </cell>
          <cell r="C166" t="str">
            <v>SABAT</v>
          </cell>
          <cell r="D166" t="str">
            <v>Sokołów Młp.</v>
          </cell>
        </row>
        <row r="167">
          <cell r="A167" t="str">
            <v>S0002</v>
          </cell>
          <cell r="B167" t="str">
            <v>Dominik</v>
          </cell>
          <cell r="C167" t="str">
            <v>SADO</v>
          </cell>
          <cell r="D167" t="str">
            <v>Ropczyce</v>
          </cell>
        </row>
        <row r="168">
          <cell r="A168" t="str">
            <v>S0003</v>
          </cell>
          <cell r="B168" t="str">
            <v>Sebastian</v>
          </cell>
          <cell r="C168" t="str">
            <v>SADO</v>
          </cell>
          <cell r="D168" t="str">
            <v>Ropczyce</v>
          </cell>
        </row>
        <row r="169">
          <cell r="A169" t="str">
            <v>S0004</v>
          </cell>
          <cell r="B169" t="str">
            <v>Łukasz</v>
          </cell>
          <cell r="C169" t="str">
            <v>SAŁEK</v>
          </cell>
          <cell r="D169" t="str">
            <v>Tarnobrzeg</v>
          </cell>
        </row>
        <row r="170">
          <cell r="A170" t="str">
            <v>S0005</v>
          </cell>
          <cell r="B170" t="str">
            <v>Adam</v>
          </cell>
          <cell r="C170" t="str">
            <v>SIDOR</v>
          </cell>
          <cell r="D170" t="str">
            <v>Sokołów Młp.</v>
          </cell>
        </row>
        <row r="171">
          <cell r="A171" t="str">
            <v>S0006</v>
          </cell>
          <cell r="B171" t="str">
            <v>Katarzyna</v>
          </cell>
          <cell r="C171" t="str">
            <v>SIERADZKA</v>
          </cell>
          <cell r="D171" t="str">
            <v>Rzeszów</v>
          </cell>
        </row>
        <row r="172">
          <cell r="A172" t="str">
            <v>S0007</v>
          </cell>
          <cell r="B172" t="str">
            <v>Wojciech</v>
          </cell>
          <cell r="C172" t="str">
            <v>SITKO</v>
          </cell>
          <cell r="D172" t="str">
            <v>Szczucin</v>
          </cell>
        </row>
        <row r="173">
          <cell r="A173" t="str">
            <v>S0008</v>
          </cell>
          <cell r="B173" t="str">
            <v>Agnieszka</v>
          </cell>
          <cell r="C173" t="str">
            <v>SKOWROŃSKA</v>
          </cell>
          <cell r="D173" t="str">
            <v>Nowa Dęba</v>
          </cell>
        </row>
        <row r="174">
          <cell r="A174" t="str">
            <v>S0009</v>
          </cell>
          <cell r="B174" t="str">
            <v>Piotr</v>
          </cell>
          <cell r="C174" t="str">
            <v>SKRZEK</v>
          </cell>
          <cell r="D174" t="str">
            <v>Straszęcin</v>
          </cell>
        </row>
        <row r="175">
          <cell r="A175" t="str">
            <v>S0010</v>
          </cell>
          <cell r="B175" t="str">
            <v>Rafał</v>
          </cell>
          <cell r="C175" t="str">
            <v>SKRZEK</v>
          </cell>
          <cell r="D175" t="str">
            <v>Straszęcin</v>
          </cell>
        </row>
        <row r="176">
          <cell r="A176" t="str">
            <v>S0011</v>
          </cell>
          <cell r="B176" t="str">
            <v>Szymon</v>
          </cell>
          <cell r="C176" t="str">
            <v>SOBOŃ</v>
          </cell>
          <cell r="D176" t="str">
            <v>Sokołów Młp.</v>
          </cell>
        </row>
        <row r="177">
          <cell r="A177" t="str">
            <v>S0012</v>
          </cell>
          <cell r="B177" t="str">
            <v>Mateusz</v>
          </cell>
          <cell r="C177" t="str">
            <v>SOŁTYS</v>
          </cell>
          <cell r="D177" t="str">
            <v>Szczucin</v>
          </cell>
        </row>
        <row r="178">
          <cell r="A178" t="str">
            <v>S0013</v>
          </cell>
          <cell r="B178" t="str">
            <v>Jacek</v>
          </cell>
          <cell r="C178" t="str">
            <v>STAWARZ</v>
          </cell>
          <cell r="D178" t="str">
            <v>Uppsala</v>
          </cell>
        </row>
        <row r="179">
          <cell r="A179" t="str">
            <v>S0014</v>
          </cell>
          <cell r="B179" t="str">
            <v>Łukasz</v>
          </cell>
          <cell r="C179" t="str">
            <v>STOCHLIŃSKI</v>
          </cell>
          <cell r="D179" t="str">
            <v>Szczucin</v>
          </cell>
        </row>
        <row r="180">
          <cell r="A180" t="str">
            <v>S0015</v>
          </cell>
          <cell r="B180" t="str">
            <v>Alicja</v>
          </cell>
          <cell r="C180" t="str">
            <v>STYSŁAWSKA</v>
          </cell>
          <cell r="D180" t="str">
            <v>Szczucin</v>
          </cell>
        </row>
        <row r="181">
          <cell r="A181" t="str">
            <v>S0016</v>
          </cell>
          <cell r="B181" t="str">
            <v>Piotr</v>
          </cell>
          <cell r="C181" t="str">
            <v>SUROWIEC</v>
          </cell>
          <cell r="D181" t="str">
            <v>Widełka</v>
          </cell>
        </row>
        <row r="182">
          <cell r="A182" t="str">
            <v>S0017</v>
          </cell>
          <cell r="B182" t="str">
            <v>Kacper</v>
          </cell>
          <cell r="C182" t="str">
            <v>SZYMCZYK</v>
          </cell>
          <cell r="D182" t="str">
            <v>Mielec</v>
          </cell>
        </row>
        <row r="183">
          <cell r="A183" t="str">
            <v>S0018</v>
          </cell>
          <cell r="B183" t="str">
            <v>Wojciech</v>
          </cell>
          <cell r="C183" t="str">
            <v>SMAGAŁA</v>
          </cell>
          <cell r="D183" t="str">
            <v>Ropczyce</v>
          </cell>
        </row>
        <row r="184">
          <cell r="A184" t="str">
            <v>S0019</v>
          </cell>
          <cell r="B184" t="str">
            <v>Katarzyna </v>
          </cell>
          <cell r="C184" t="str">
            <v>SŁOMBA</v>
          </cell>
          <cell r="D184" t="str">
            <v>Mielec</v>
          </cell>
        </row>
        <row r="185">
          <cell r="A185" t="str">
            <v>S0020</v>
          </cell>
          <cell r="B185" t="str">
            <v>Mariusz</v>
          </cell>
          <cell r="C185" t="str">
            <v>SŁOMBA</v>
          </cell>
          <cell r="D185" t="str">
            <v>Mielec</v>
          </cell>
        </row>
        <row r="186">
          <cell r="A186" t="str">
            <v>S0021</v>
          </cell>
          <cell r="B186" t="str">
            <v>Karolina</v>
          </cell>
          <cell r="C186" t="str">
            <v>SMOŁKOWICZ</v>
          </cell>
          <cell r="D186" t="str">
            <v>Gorlice</v>
          </cell>
        </row>
        <row r="187">
          <cell r="A187" t="str">
            <v>S0022</v>
          </cell>
          <cell r="B187" t="str">
            <v>Maciej </v>
          </cell>
          <cell r="C187" t="str">
            <v>SZUREK</v>
          </cell>
          <cell r="D187" t="str">
            <v>Gorlice</v>
          </cell>
        </row>
        <row r="188">
          <cell r="A188" t="str">
            <v>S0023</v>
          </cell>
          <cell r="B188" t="str">
            <v>Dariusz</v>
          </cell>
          <cell r="C188" t="str">
            <v>STAŃKO</v>
          </cell>
          <cell r="D188" t="str">
            <v>Przemyśl</v>
          </cell>
        </row>
        <row r="189">
          <cell r="A189" t="str">
            <v>S0024</v>
          </cell>
          <cell r="B189" t="str">
            <v>Grzegorz</v>
          </cell>
          <cell r="C189" t="str">
            <v>STAŃKO</v>
          </cell>
          <cell r="D189" t="str">
            <v>Przemyśl</v>
          </cell>
        </row>
        <row r="190">
          <cell r="A190" t="str">
            <v>S0025</v>
          </cell>
          <cell r="B190" t="str">
            <v>Wojciech</v>
          </cell>
          <cell r="C190" t="str">
            <v>STAŃKO</v>
          </cell>
          <cell r="D190" t="str">
            <v>Przemyśl</v>
          </cell>
        </row>
        <row r="191">
          <cell r="A191" t="str">
            <v>S0026</v>
          </cell>
          <cell r="B191" t="str">
            <v>Mateusz</v>
          </cell>
          <cell r="C191" t="str">
            <v>STANISZ</v>
          </cell>
          <cell r="D191" t="str">
            <v>Ropczyce</v>
          </cell>
        </row>
        <row r="192">
          <cell r="A192" t="str">
            <v>S0027</v>
          </cell>
          <cell r="B192" t="str">
            <v>Wiktor</v>
          </cell>
          <cell r="C192" t="str">
            <v>SALAMON</v>
          </cell>
          <cell r="D192" t="str">
            <v>Tarnobrzeg</v>
          </cell>
        </row>
        <row r="193">
          <cell r="A193" t="str">
            <v>S0028</v>
          </cell>
          <cell r="B193" t="str">
            <v>Tobiasz</v>
          </cell>
          <cell r="C193" t="str">
            <v>SAŁAGAJ</v>
          </cell>
          <cell r="D193" t="str">
            <v>Mielec</v>
          </cell>
        </row>
        <row r="194">
          <cell r="A194" t="str">
            <v>S0029</v>
          </cell>
          <cell r="B194" t="str">
            <v>Patryk</v>
          </cell>
          <cell r="C194" t="str">
            <v>STOLARZ</v>
          </cell>
          <cell r="D194" t="str">
            <v>Mielec</v>
          </cell>
        </row>
        <row r="195">
          <cell r="A195" t="str">
            <v>S0030</v>
          </cell>
          <cell r="B195" t="str">
            <v>Karol</v>
          </cell>
          <cell r="C195" t="str">
            <v>SZYMURA</v>
          </cell>
          <cell r="D195" t="str">
            <v>Szczucin</v>
          </cell>
        </row>
        <row r="196">
          <cell r="A196" t="str">
            <v>S0031</v>
          </cell>
          <cell r="B196" t="str">
            <v>Marcin</v>
          </cell>
          <cell r="C196" t="str">
            <v>STANECKI</v>
          </cell>
          <cell r="D196" t="str">
            <v>Kraków</v>
          </cell>
        </row>
        <row r="197">
          <cell r="A197" t="str">
            <v>Ś0001</v>
          </cell>
          <cell r="B197" t="str">
            <v>Jakub</v>
          </cell>
          <cell r="C197" t="str">
            <v>ŚLIWA</v>
          </cell>
          <cell r="D197" t="str">
            <v>Gorlice</v>
          </cell>
        </row>
        <row r="198">
          <cell r="A198" t="str">
            <v>Ś0002</v>
          </cell>
          <cell r="B198" t="str">
            <v>Ernest</v>
          </cell>
          <cell r="C198" t="str">
            <v>ŚCIPIEŃ</v>
          </cell>
          <cell r="D198" t="str">
            <v>Nowa Dęba</v>
          </cell>
        </row>
        <row r="199">
          <cell r="A199" t="str">
            <v>T0001</v>
          </cell>
          <cell r="B199" t="str">
            <v>Agata</v>
          </cell>
          <cell r="C199" t="str">
            <v>TARASZKA</v>
          </cell>
          <cell r="D199" t="str">
            <v>Nowa Dęba</v>
          </cell>
        </row>
        <row r="200">
          <cell r="A200" t="str">
            <v>T0002</v>
          </cell>
          <cell r="B200" t="str">
            <v>Mariusz</v>
          </cell>
          <cell r="C200" t="str">
            <v>TOCHOWICZ</v>
          </cell>
          <cell r="D200" t="str">
            <v>Tarnów</v>
          </cell>
        </row>
        <row r="201">
          <cell r="A201" t="str">
            <v>T0003</v>
          </cell>
          <cell r="B201" t="str">
            <v>Izabela</v>
          </cell>
          <cell r="C201" t="str">
            <v>TOMCZYK</v>
          </cell>
          <cell r="D201" t="str">
            <v>Nowa Dęba</v>
          </cell>
        </row>
        <row r="202">
          <cell r="A202" t="str">
            <v>T0004</v>
          </cell>
          <cell r="B202" t="str">
            <v>Grzegorz</v>
          </cell>
          <cell r="C202" t="str">
            <v>TALAR</v>
          </cell>
          <cell r="D202" t="str">
            <v>Szczucin</v>
          </cell>
        </row>
        <row r="203">
          <cell r="A203" t="str">
            <v>T0005</v>
          </cell>
          <cell r="B203" t="str">
            <v>Artur</v>
          </cell>
          <cell r="C203" t="str">
            <v>TUKENDORF</v>
          </cell>
          <cell r="D203" t="str">
            <v>Kraków</v>
          </cell>
        </row>
        <row r="204">
          <cell r="A204" t="str">
            <v>U0001</v>
          </cell>
          <cell r="B204" t="str">
            <v>Przemysław</v>
          </cell>
          <cell r="C204" t="str">
            <v>URBAN</v>
          </cell>
          <cell r="D204" t="str">
            <v>Rzeszów</v>
          </cell>
        </row>
        <row r="205">
          <cell r="A205" t="str">
            <v>U0002</v>
          </cell>
          <cell r="B205" t="str">
            <v>Tomasz</v>
          </cell>
          <cell r="C205" t="str">
            <v>URBANIK</v>
          </cell>
          <cell r="D205" t="str">
            <v>Gorlice</v>
          </cell>
        </row>
        <row r="206">
          <cell r="A206" t="str">
            <v>W0001</v>
          </cell>
          <cell r="B206" t="str">
            <v>Mariusz</v>
          </cell>
          <cell r="C206" t="str">
            <v>WILCZAK</v>
          </cell>
          <cell r="D206" t="str">
            <v>Sokołów Młp.</v>
          </cell>
        </row>
        <row r="207">
          <cell r="A207" t="str">
            <v>W0002</v>
          </cell>
          <cell r="B207" t="str">
            <v>Dariusz</v>
          </cell>
          <cell r="C207" t="str">
            <v>WILK</v>
          </cell>
          <cell r="D207" t="str">
            <v>Kolbuszowa</v>
          </cell>
        </row>
        <row r="208">
          <cell r="A208" t="str">
            <v>W0003</v>
          </cell>
          <cell r="B208" t="str">
            <v>Krystian</v>
          </cell>
          <cell r="C208" t="str">
            <v>WILK</v>
          </cell>
          <cell r="D208" t="str">
            <v>Mielec</v>
          </cell>
        </row>
        <row r="209">
          <cell r="A209" t="str">
            <v>W0004</v>
          </cell>
          <cell r="B209" t="str">
            <v>Michał</v>
          </cell>
          <cell r="C209" t="str">
            <v>WIĄCEK</v>
          </cell>
          <cell r="D209" t="str">
            <v>Mielec</v>
          </cell>
        </row>
        <row r="210">
          <cell r="A210" t="str">
            <v>W0005</v>
          </cell>
          <cell r="B210" t="str">
            <v>Sebastian</v>
          </cell>
          <cell r="C210" t="str">
            <v>WERON</v>
          </cell>
          <cell r="D210" t="str">
            <v>Gorlice</v>
          </cell>
        </row>
        <row r="211">
          <cell r="A211" t="str">
            <v>W0006</v>
          </cell>
          <cell r="B211" t="str">
            <v>Grażyna</v>
          </cell>
          <cell r="C211" t="str">
            <v>WILCZEWSKA</v>
          </cell>
          <cell r="D211" t="str">
            <v>Strzyżów</v>
          </cell>
        </row>
        <row r="212">
          <cell r="A212" t="str">
            <v>W0007</v>
          </cell>
          <cell r="B212" t="str">
            <v>Mariusz</v>
          </cell>
          <cell r="C212" t="str">
            <v>WILCZEWSKI</v>
          </cell>
          <cell r="D212" t="str">
            <v>Strzyżów</v>
          </cell>
        </row>
        <row r="213">
          <cell r="A213" t="str">
            <v>W0008</v>
          </cell>
          <cell r="B213" t="str">
            <v>Henryk</v>
          </cell>
          <cell r="C213" t="str">
            <v>WARZECHA</v>
          </cell>
          <cell r="D213" t="str">
            <v>Kraków</v>
          </cell>
        </row>
        <row r="214">
          <cell r="A214" t="str">
            <v>W0009</v>
          </cell>
          <cell r="B214" t="str">
            <v>Karol</v>
          </cell>
          <cell r="C214" t="str">
            <v>WESOŁOWSKI</v>
          </cell>
          <cell r="D214" t="str">
            <v>Mielec</v>
          </cell>
        </row>
        <row r="215">
          <cell r="A215" t="str">
            <v>W0010</v>
          </cell>
          <cell r="B215" t="str">
            <v>Dariusz</v>
          </cell>
          <cell r="C215" t="str">
            <v>WALAS</v>
          </cell>
          <cell r="D215" t="str">
            <v>Rzeszów</v>
          </cell>
        </row>
        <row r="216">
          <cell r="A216" t="str">
            <v>W0011</v>
          </cell>
          <cell r="B216" t="str">
            <v>Arkadiusz</v>
          </cell>
          <cell r="C216" t="str">
            <v>WÓJCIK</v>
          </cell>
          <cell r="D216" t="str">
            <v>Wieliczka</v>
          </cell>
        </row>
        <row r="217">
          <cell r="A217" t="str">
            <v>Z0001</v>
          </cell>
          <cell r="B217" t="str">
            <v>Jacek</v>
          </cell>
          <cell r="C217" t="str">
            <v>ZABAWA</v>
          </cell>
          <cell r="D217" t="str">
            <v>Tarnów</v>
          </cell>
        </row>
        <row r="218">
          <cell r="A218" t="str">
            <v>Z0002</v>
          </cell>
          <cell r="B218" t="str">
            <v>Konrad</v>
          </cell>
          <cell r="C218" t="str">
            <v>ZAUCHA</v>
          </cell>
          <cell r="D218" t="str">
            <v>Straszęcin</v>
          </cell>
        </row>
        <row r="219">
          <cell r="A219" t="str">
            <v>Z0003</v>
          </cell>
          <cell r="B219" t="str">
            <v>Paweł</v>
          </cell>
          <cell r="C219" t="str">
            <v>ZAUCHA</v>
          </cell>
          <cell r="D219" t="str">
            <v>Straszęcin</v>
          </cell>
        </row>
        <row r="220">
          <cell r="A220" t="str">
            <v>Z0004</v>
          </cell>
          <cell r="B220" t="str">
            <v>Aleksandra</v>
          </cell>
          <cell r="C220" t="str">
            <v>ZUBER</v>
          </cell>
          <cell r="D220" t="str">
            <v>Widełka</v>
          </cell>
        </row>
        <row r="221">
          <cell r="A221" t="str">
            <v>Z0005</v>
          </cell>
          <cell r="B221" t="str">
            <v>Łukasz</v>
          </cell>
          <cell r="C221" t="str">
            <v>ZYGORA</v>
          </cell>
          <cell r="D221" t="str">
            <v>Widełka</v>
          </cell>
        </row>
        <row r="222">
          <cell r="A222" t="str">
            <v>Ż0001</v>
          </cell>
          <cell r="B222" t="str">
            <v>Monika</v>
          </cell>
          <cell r="C222" t="str">
            <v>ŻARÓW</v>
          </cell>
          <cell r="D222" t="str">
            <v>Nowa Dęba</v>
          </cell>
        </row>
        <row r="223">
          <cell r="A223" t="str">
            <v>Ż0002</v>
          </cell>
          <cell r="B223" t="str">
            <v>Mateusz</v>
          </cell>
          <cell r="C223" t="str">
            <v>ŻĄDŁO</v>
          </cell>
          <cell r="D223" t="str">
            <v>Kolbuszowa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53"/>
  <sheetViews>
    <sheetView tabSelected="1" zoomScalePageLayoutView="0" workbookViewId="0" topLeftCell="Q1">
      <selection activeCell="A1" sqref="A1:IV65536"/>
    </sheetView>
  </sheetViews>
  <sheetFormatPr defaultColWidth="9.28125" defaultRowHeight="15"/>
  <cols>
    <col min="1" max="1" width="2.28125" style="1" hidden="1" customWidth="1"/>
    <col min="2" max="2" width="6.7109375" style="2" hidden="1" customWidth="1"/>
    <col min="3" max="3" width="9.28125" style="2" hidden="1" customWidth="1"/>
    <col min="4" max="4" width="7.28125" style="2" hidden="1" customWidth="1"/>
    <col min="5" max="5" width="9.28125" style="2" hidden="1" customWidth="1"/>
    <col min="6" max="6" width="6.7109375" style="2" hidden="1" customWidth="1"/>
    <col min="7" max="7" width="9.28125" style="2" hidden="1" customWidth="1"/>
    <col min="8" max="8" width="15.28125" style="2" hidden="1" customWidth="1"/>
    <col min="9" max="9" width="19.7109375" style="2" hidden="1" customWidth="1"/>
    <col min="10" max="11" width="6.7109375" style="9" hidden="1" customWidth="1"/>
    <col min="12" max="12" width="10.7109375" style="9" hidden="1" customWidth="1"/>
    <col min="13" max="13" width="26.140625" style="2" hidden="1" customWidth="1"/>
    <col min="14" max="14" width="11.7109375" style="38" hidden="1" customWidth="1"/>
    <col min="15" max="16" width="3.140625" style="9" hidden="1" customWidth="1"/>
    <col min="17" max="17" width="12.140625" style="144" customWidth="1"/>
    <col min="18" max="19" width="4.140625" style="144" customWidth="1"/>
    <col min="20" max="20" width="3.421875" style="144" bestFit="1" customWidth="1"/>
    <col min="21" max="21" width="55.7109375" style="144" customWidth="1"/>
    <col min="22" max="22" width="3.7109375" style="144" customWidth="1"/>
    <col min="23" max="25" width="6.7109375" style="144" customWidth="1"/>
    <col min="26" max="27" width="8.7109375" style="144" bestFit="1" customWidth="1"/>
    <col min="28" max="28" width="8.7109375" style="144" customWidth="1"/>
    <col min="29" max="29" width="7.7109375" style="144" bestFit="1" customWidth="1"/>
    <col min="30" max="30" width="7.7109375" style="144" customWidth="1"/>
    <col min="31" max="31" width="7.7109375" style="13" customWidth="1"/>
    <col min="32" max="32" width="7.7109375" style="13" hidden="1" customWidth="1"/>
    <col min="33" max="33" width="4.140625" style="13" hidden="1" customWidth="1"/>
    <col min="34" max="45" width="2.140625" style="13" hidden="1" customWidth="1"/>
    <col min="46" max="47" width="2.28125" style="13" hidden="1" customWidth="1"/>
    <col min="48" max="53" width="2.140625" style="13" hidden="1" customWidth="1"/>
    <col min="54" max="55" width="3.7109375" style="13" hidden="1" customWidth="1"/>
    <col min="56" max="61" width="2.140625" style="13" hidden="1" customWidth="1"/>
    <col min="62" max="62" width="8.140625" style="13" hidden="1" customWidth="1"/>
    <col min="63" max="63" width="11.28125" style="14" hidden="1" customWidth="1"/>
    <col min="64" max="64" width="0" style="2" hidden="1" customWidth="1"/>
    <col min="65" max="65" width="15.28125" style="2" hidden="1" customWidth="1"/>
    <col min="66" max="67" width="0" style="2" hidden="1" customWidth="1"/>
    <col min="68" max="16384" width="9.28125" style="2" customWidth="1"/>
  </cols>
  <sheetData>
    <row r="1" spans="10:63" ht="12" customHeight="1">
      <c r="J1" s="3"/>
      <c r="K1" s="3"/>
      <c r="L1" s="3"/>
      <c r="N1" s="4"/>
      <c r="O1" s="3"/>
      <c r="P1" s="3"/>
      <c r="Q1" s="5" t="str">
        <f>IF(ISBLANK('[1]dane'!$D$2),"",'[1]dane'!$D$2)</f>
        <v>Grand Prix Victora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8"/>
    </row>
    <row r="2" spans="10:63" ht="12" customHeight="1">
      <c r="J2" s="3"/>
      <c r="K2" s="3"/>
      <c r="L2" s="3"/>
      <c r="N2" s="4"/>
      <c r="O2" s="3"/>
      <c r="P2" s="3"/>
      <c r="Q2" s="5" t="str">
        <f>IF(ISBLANK('[1]dane'!$D$3),"",'[1]dane'!$D$3)</f>
        <v>Mielec,  13.05.2012 r.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8"/>
    </row>
    <row r="3" spans="10:63" ht="12" customHeight="1">
      <c r="J3" s="3"/>
      <c r="K3" s="3"/>
      <c r="L3" s="3"/>
      <c r="N3" s="4"/>
      <c r="O3" s="3"/>
      <c r="P3" s="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8"/>
    </row>
    <row r="4" spans="13:31" ht="11.25" customHeight="1">
      <c r="M4" s="10"/>
      <c r="N4" s="11" t="s">
        <v>0</v>
      </c>
      <c r="Q4" s="12" t="str">
        <f>"Gra "&amp;N4</f>
        <v>Gra Runners Up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0:63" ht="12" customHeight="1" thickBot="1">
      <c r="J5" s="3"/>
      <c r="K5" s="3"/>
      <c r="L5" s="3"/>
      <c r="N5" s="4"/>
      <c r="O5" s="3"/>
      <c r="P5" s="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</row>
    <row r="6" spans="14:32" ht="11.25" customHeight="1" thickBot="1">
      <c r="N6" s="9"/>
      <c r="O6" s="15">
        <v>1</v>
      </c>
      <c r="Q6" s="12" t="str">
        <f>"Grupa "&amp;O6&amp;"."</f>
        <v>Grupa 1.</v>
      </c>
      <c r="R6" s="12"/>
      <c r="S6" s="16"/>
      <c r="T6" s="17" t="s">
        <v>1</v>
      </c>
      <c r="U6" s="18" t="s">
        <v>2</v>
      </c>
      <c r="V6" s="19"/>
      <c r="W6" s="17">
        <v>1</v>
      </c>
      <c r="X6" s="20">
        <v>2</v>
      </c>
      <c r="Y6" s="21">
        <v>3</v>
      </c>
      <c r="Z6" s="22" t="s">
        <v>3</v>
      </c>
      <c r="AA6" s="23" t="s">
        <v>4</v>
      </c>
      <c r="AB6" s="23" t="s">
        <v>5</v>
      </c>
      <c r="AC6" s="24" t="s">
        <v>6</v>
      </c>
      <c r="AD6" s="2"/>
      <c r="AE6" s="25"/>
      <c r="AF6" s="25"/>
    </row>
    <row r="7" spans="10:45" ht="11.25" customHeight="1">
      <c r="J7" s="26"/>
      <c r="K7" s="26"/>
      <c r="L7" s="26"/>
      <c r="N7" s="27" t="s">
        <v>0</v>
      </c>
      <c r="Q7" s="28" t="s">
        <v>7</v>
      </c>
      <c r="R7" s="28"/>
      <c r="S7" s="29" t="s">
        <v>8</v>
      </c>
      <c r="T7" s="30">
        <v>1</v>
      </c>
      <c r="U7" s="31">
        <f>IF(AND(N8&lt;&gt;"",N9&lt;&gt;""),CONCATENATE(VLOOKUP(N8,'[1]zawodnicy'!$A:$E,1,FALSE)," ",VLOOKUP(N8,'[1]zawodnicy'!$A:$E,2,FALSE)," ",VLOOKUP(N8,'[1]zawodnicy'!$A:$E,3,FALSE)," - ",VLOOKUP(N8,'[1]zawodnicy'!$A:$E,4,FALSE)),"")</f>
      </c>
      <c r="V7" s="32"/>
      <c r="W7" s="33"/>
      <c r="X7" s="34" t="str">
        <f>IF(SUM(AN12:AO12)=0,"",AN12&amp;":"&amp;AO12)</f>
        <v>21:0</v>
      </c>
      <c r="Y7" s="35" t="str">
        <f>IF(SUM(AN10:AO10)=0,"",AN10&amp;":"&amp;AO10)</f>
        <v>21:4</v>
      </c>
      <c r="Z7" s="30" t="str">
        <f>IF(SUM(AX10:BA10)=0,"",BD10&amp;":"&amp;BE10)</f>
        <v>84:15</v>
      </c>
      <c r="AA7" s="36" t="str">
        <f>IF(SUM(AX10:BA10)=0,"",BF10&amp;":"&amp;BG10)</f>
        <v>4:0</v>
      </c>
      <c r="AB7" s="36" t="str">
        <f>IF(SUM(AX10:BA10)=0,"",BH10&amp;":"&amp;BI10)</f>
        <v>2:0</v>
      </c>
      <c r="AC7" s="37">
        <f>IF(SUM(BH10:BH12)&gt;0,BJ10,"")</f>
        <v>1</v>
      </c>
      <c r="AD7" s="2"/>
      <c r="AE7" s="25"/>
      <c r="AF7" s="25"/>
      <c r="AG7" s="38"/>
      <c r="AH7" s="39" t="s">
        <v>9</v>
      </c>
      <c r="AI7" s="39"/>
      <c r="AJ7" s="39"/>
      <c r="AK7" s="39"/>
      <c r="AL7" s="39"/>
      <c r="AM7" s="39"/>
      <c r="AN7" s="39" t="s">
        <v>10</v>
      </c>
      <c r="AO7" s="39"/>
      <c r="AP7" s="39"/>
      <c r="AQ7" s="39"/>
      <c r="AR7" s="39"/>
      <c r="AS7" s="39"/>
    </row>
    <row r="8" spans="9:59" ht="11.25" customHeight="1" thickBot="1">
      <c r="I8" s="2" t="str">
        <f>"1"&amp;O6&amp;N7</f>
        <v>11Runners Up</v>
      </c>
      <c r="J8" s="40" t="str">
        <f>IF(AC7="","",IF(AC7=1,N8,IF(AC10=1,N11,IF(AC13=1,N14,""))))</f>
        <v>R0008</v>
      </c>
      <c r="K8" s="40">
        <f>IF(AC7="","",IF(AC7=1,N9,IF(AC10=1,N12,IF(AC13=1,N15,""))))</f>
        <v>0</v>
      </c>
      <c r="L8" s="40"/>
      <c r="N8" s="41" t="s">
        <v>11</v>
      </c>
      <c r="O8" s="42">
        <f>IF(O6&gt;0,(O6&amp;1)*1,"")</f>
        <v>11</v>
      </c>
      <c r="Q8" s="28"/>
      <c r="R8" s="28"/>
      <c r="S8" s="29"/>
      <c r="T8" s="43"/>
      <c r="U8" s="44" t="str">
        <f>IF(AND(N8&lt;&gt;"",N9=""),CONCATENATE(VLOOKUP(N8,'[1]zawodnicy'!$A:$E,1,FALSE)," ",VLOOKUP(N8,'[1]zawodnicy'!$A:$E,2,FALSE)," ",VLOOKUP(N8,'[1]zawodnicy'!$A:$E,3,FALSE)," - ",VLOOKUP(N8,'[1]zawodnicy'!$A:$E,4,FALSE)),"")</f>
        <v>R0008 Dawid RZESZUTEK - Mielec</v>
      </c>
      <c r="V8" s="45"/>
      <c r="W8" s="46"/>
      <c r="X8" s="47" t="str">
        <f>IF(SUM(AP12:AQ12)=0,"",AP12&amp;":"&amp;AQ12)</f>
        <v>21:6</v>
      </c>
      <c r="Y8" s="48" t="str">
        <f>IF(SUM(AP10:AQ10)=0,"",AP10&amp;":"&amp;AQ10)</f>
        <v>21:5</v>
      </c>
      <c r="Z8" s="43"/>
      <c r="AA8" s="49"/>
      <c r="AB8" s="49"/>
      <c r="AC8" s="50"/>
      <c r="AD8" s="2"/>
      <c r="AE8" s="25"/>
      <c r="AF8" s="25"/>
      <c r="AG8" s="38"/>
      <c r="BD8" s="13">
        <f>SUM(BD10:BD12)</f>
        <v>167</v>
      </c>
      <c r="BE8" s="13">
        <f>SUM(BE10:BE12)</f>
        <v>167</v>
      </c>
      <c r="BF8" s="13">
        <f>SUM(BF10:BF12)</f>
        <v>6</v>
      </c>
      <c r="BG8" s="13">
        <f>SUM(BG10:BG12)</f>
        <v>6</v>
      </c>
    </row>
    <row r="9" spans="10:63" ht="11.25" customHeight="1" thickBot="1">
      <c r="J9" s="40"/>
      <c r="K9" s="26"/>
      <c r="L9" s="26"/>
      <c r="N9" s="51"/>
      <c r="O9" s="26"/>
      <c r="P9" s="26"/>
      <c r="Q9" s="28"/>
      <c r="R9" s="28"/>
      <c r="S9" s="29"/>
      <c r="T9" s="52"/>
      <c r="U9" s="53">
        <f>IF(N9&lt;&gt;"",CONCATENATE(VLOOKUP(N9,'[1]zawodnicy'!$A:$E,1,FALSE)," ",VLOOKUP(N9,'[1]zawodnicy'!$A:$E,2,FALSE)," ",VLOOKUP(N9,'[1]zawodnicy'!$A:$E,3,FALSE)," - ",VLOOKUP(N9,'[1]zawodnicy'!$A:$E,4,FALSE)),"")</f>
      </c>
      <c r="V9" s="54"/>
      <c r="W9" s="46"/>
      <c r="X9" s="55">
        <f>IF(SUM(AR12:AS12)=0,"",AR12&amp;":"&amp;AS12)</f>
      </c>
      <c r="Y9" s="56">
        <f>IF(SUM(AR10:AS10)=0,"",AR10&amp;":"&amp;AS10)</f>
      </c>
      <c r="Z9" s="52"/>
      <c r="AA9" s="57"/>
      <c r="AB9" s="57"/>
      <c r="AC9" s="58"/>
      <c r="AD9" s="2"/>
      <c r="AE9" s="25"/>
      <c r="AF9" s="25"/>
      <c r="AG9" s="38"/>
      <c r="AH9" s="59" t="s">
        <v>12</v>
      </c>
      <c r="AI9" s="60"/>
      <c r="AJ9" s="61" t="s">
        <v>13</v>
      </c>
      <c r="AK9" s="60"/>
      <c r="AL9" s="61" t="s">
        <v>14</v>
      </c>
      <c r="AM9" s="62"/>
      <c r="AN9" s="59" t="s">
        <v>12</v>
      </c>
      <c r="AO9" s="60"/>
      <c r="AP9" s="61" t="s">
        <v>13</v>
      </c>
      <c r="AQ9" s="60"/>
      <c r="AR9" s="61" t="s">
        <v>14</v>
      </c>
      <c r="AS9" s="60"/>
      <c r="AT9" s="25"/>
      <c r="AU9" s="25"/>
      <c r="AV9" s="59">
        <v>1</v>
      </c>
      <c r="AW9" s="60"/>
      <c r="AX9" s="61">
        <v>2</v>
      </c>
      <c r="AY9" s="60"/>
      <c r="AZ9" s="61">
        <v>3</v>
      </c>
      <c r="BA9" s="62"/>
      <c r="BD9" s="59" t="s">
        <v>3</v>
      </c>
      <c r="BE9" s="62"/>
      <c r="BF9" s="59" t="s">
        <v>4</v>
      </c>
      <c r="BG9" s="62"/>
      <c r="BH9" s="59" t="s">
        <v>5</v>
      </c>
      <c r="BI9" s="62"/>
      <c r="BJ9" s="63" t="s">
        <v>6</v>
      </c>
      <c r="BK9" s="14">
        <f>SUM(BK10:BK12)</f>
        <v>0</v>
      </c>
    </row>
    <row r="10" spans="1:63" ht="11.25" customHeight="1">
      <c r="A10" s="13">
        <f>S10</f>
        <v>1</v>
      </c>
      <c r="B10" s="2" t="str">
        <f>IF(N8="","",N8)</f>
        <v>R0008</v>
      </c>
      <c r="C10" s="2">
        <f>IF(N9="","",N9)</f>
      </c>
      <c r="D10" s="2" t="str">
        <f>IF(N14="","",N14)</f>
        <v>O0004</v>
      </c>
      <c r="E10" s="2">
        <f>IF(N15="","",N15)</f>
      </c>
      <c r="I10" s="2" t="str">
        <f>"2"&amp;O6&amp;N7</f>
        <v>21Runners Up</v>
      </c>
      <c r="J10" s="40" t="str">
        <f>IF(AC10="","",IF(AC7=2,N8,IF(AC10=2,N11,IF(AC13=2,N14,""))))</f>
        <v>P0019</v>
      </c>
      <c r="K10" s="40">
        <f>IF(AC10="","",IF(AC7=2,N9,IF(AC10=2,N12,IF(AC13=2,N15,""))))</f>
        <v>0</v>
      </c>
      <c r="M10" s="64" t="str">
        <f>N7</f>
        <v>Runners Up</v>
      </c>
      <c r="O10" s="26"/>
      <c r="P10" s="26"/>
      <c r="Q10" s="65">
        <f>IF(AT10&gt;0,"",IF(A10=0,"",IF(VLOOKUP(A10,'[1]plan gier'!A:S,19,FALSE)="","",VLOOKUP(A10,'[1]plan gier'!A:S,19,FALSE))))</f>
      </c>
      <c r="R10" s="66" t="s">
        <v>15</v>
      </c>
      <c r="S10" s="67">
        <v>1</v>
      </c>
      <c r="T10" s="68">
        <v>2</v>
      </c>
      <c r="U10" s="69">
        <f>IF(AND(N11&lt;&gt;"",N12&lt;&gt;""),CONCATENATE(VLOOKUP(N11,'[1]zawodnicy'!$A:$E,1,FALSE)," ",VLOOKUP(N11,'[1]zawodnicy'!$A:$E,2,FALSE)," ",VLOOKUP(N11,'[1]zawodnicy'!$A:$E,3,FALSE)," - ",VLOOKUP(N11,'[1]zawodnicy'!$A:$E,4,FALSE)),"")</f>
      </c>
      <c r="V10" s="70"/>
      <c r="W10" s="71" t="str">
        <f>IF(SUM(AN12:AO12)=0,"",AO12&amp;":"&amp;AN12)</f>
        <v>0:21</v>
      </c>
      <c r="X10" s="72"/>
      <c r="Y10" s="73" t="str">
        <f>IF(SUM(AN11:AO11)=0,"",AN11&amp;":"&amp;AO11)</f>
        <v>21:14</v>
      </c>
      <c r="Z10" s="68" t="str">
        <f>IF(SUM(AV11:AW11,AZ11:BA11)=0,"",BD11&amp;":"&amp;BE11)</f>
        <v>48:68</v>
      </c>
      <c r="AA10" s="74" t="str">
        <f>IF(SUM(AV11:AW11,AZ11:BA11)=0,"",BF11&amp;":"&amp;BG11)</f>
        <v>2:2</v>
      </c>
      <c r="AB10" s="74" t="str">
        <f>IF(SUM(AV11:AW11,AZ11:BA11)=0,"",BH11&amp;":"&amp;BI11)</f>
        <v>1:1</v>
      </c>
      <c r="AC10" s="75">
        <f>IF(SUM(BH10:BH12)&gt;0,BJ11,"")</f>
        <v>2</v>
      </c>
      <c r="AD10" s="2"/>
      <c r="AE10" s="25"/>
      <c r="AF10" s="25"/>
      <c r="AG10" s="66" t="s">
        <v>15</v>
      </c>
      <c r="AH10" s="76">
        <f>IF(ISBLANK(S10),"",VLOOKUP(S10,'[1]plan gier'!$X:$AN,12,FALSE))</f>
        <v>21</v>
      </c>
      <c r="AI10" s="77">
        <f>IF(ISBLANK(S10),"",VLOOKUP(S10,'[1]plan gier'!$X:$AN,13,FALSE))</f>
        <v>4</v>
      </c>
      <c r="AJ10" s="77">
        <f>IF(ISBLANK(S10),"",VLOOKUP(S10,'[1]plan gier'!$X:$AN,14,FALSE))</f>
        <v>21</v>
      </c>
      <c r="AK10" s="77">
        <f>IF(ISBLANK(S10),"",VLOOKUP(S10,'[1]plan gier'!$X:$AN,15,FALSE))</f>
        <v>5</v>
      </c>
      <c r="AL10" s="77">
        <f>IF(ISBLANK(S10),"",VLOOKUP(S10,'[1]plan gier'!$X:$AN,16,FALSE))</f>
        <v>0</v>
      </c>
      <c r="AM10" s="77">
        <f>IF(ISBLANK(S10),"",VLOOKUP(S10,'[1]plan gier'!$X:$AN,17,FALSE))</f>
        <v>0</v>
      </c>
      <c r="AN10" s="78">
        <f aca="true" t="shared" si="0" ref="AN10:AS12">IF(AH10="",0,AH10)</f>
        <v>21</v>
      </c>
      <c r="AO10" s="79">
        <f t="shared" si="0"/>
        <v>4</v>
      </c>
      <c r="AP10" s="80">
        <f t="shared" si="0"/>
        <v>21</v>
      </c>
      <c r="AQ10" s="79">
        <f t="shared" si="0"/>
        <v>5</v>
      </c>
      <c r="AR10" s="80">
        <f t="shared" si="0"/>
        <v>0</v>
      </c>
      <c r="AS10" s="79">
        <f t="shared" si="0"/>
        <v>0</v>
      </c>
      <c r="AT10" s="81">
        <f>SUM(AN10:AS10)</f>
        <v>51</v>
      </c>
      <c r="AU10" s="82">
        <v>1</v>
      </c>
      <c r="AV10" s="83"/>
      <c r="AW10" s="84"/>
      <c r="AX10" s="77">
        <f>IF(AH12&gt;AI12,1,0)+IF(AJ12&gt;AK12,1,0)+IF(AL12&gt;AM12,1,0)</f>
        <v>2</v>
      </c>
      <c r="AY10" s="77">
        <f>AV11</f>
        <v>0</v>
      </c>
      <c r="AZ10" s="77">
        <f>IF(AH10&gt;AI10,1,0)+IF(AJ10&gt;AK10,1,0)+IF(AL10&gt;AM10,1,0)</f>
        <v>2</v>
      </c>
      <c r="BA10" s="85">
        <f>AV12</f>
        <v>0</v>
      </c>
      <c r="BD10" s="76">
        <f>AN10+AP10+AR10+AN12+AP12+AR12</f>
        <v>84</v>
      </c>
      <c r="BE10" s="85">
        <f>AO10+AQ10+AS10+AO12+AQ12+AS12</f>
        <v>15</v>
      </c>
      <c r="BF10" s="76">
        <f>AX10+AZ10</f>
        <v>4</v>
      </c>
      <c r="BG10" s="85">
        <f>AY10+BA10</f>
        <v>0</v>
      </c>
      <c r="BH10" s="76">
        <f>IF(AX10&gt;AY10,1,0)+IF(AZ10&gt;BA10,1,0)</f>
        <v>2</v>
      </c>
      <c r="BI10" s="86">
        <f>IF(AY10&gt;AX10,1,0)+IF(BA10&gt;AZ10,1,0)</f>
        <v>0</v>
      </c>
      <c r="BJ10" s="87">
        <f>IF(BH10+BI10=0,"",IF(BK10=MAX(BK10:BK12),1,IF(BK10=MIN(BK10:BK12),3,2)))</f>
        <v>1</v>
      </c>
      <c r="BK10" s="14">
        <f>IF(BH10+BI10&lt;&gt;0,BH10-BI10+(BF10-BG10)/100+(BD10-BE10)/10000,-2)</f>
        <v>2.0469</v>
      </c>
    </row>
    <row r="11" spans="1:63" ht="11.25" customHeight="1">
      <c r="A11" s="13">
        <f>S11</f>
        <v>4</v>
      </c>
      <c r="B11" s="2" t="str">
        <f>IF(N11="","",N11)</f>
        <v>P0019</v>
      </c>
      <c r="C11" s="2">
        <f>IF(N12="","",N12)</f>
      </c>
      <c r="D11" s="2" t="str">
        <f>IF(N14="","",N14)</f>
        <v>O0004</v>
      </c>
      <c r="E11" s="2">
        <f>IF(N15="","",N15)</f>
      </c>
      <c r="J11" s="40"/>
      <c r="K11" s="13"/>
      <c r="M11" s="64" t="str">
        <f>N7</f>
        <v>Runners Up</v>
      </c>
      <c r="N11" s="41" t="s">
        <v>16</v>
      </c>
      <c r="O11" s="42">
        <f>IF(O6&gt;0,(O6&amp;2)*1,"")</f>
        <v>12</v>
      </c>
      <c r="Q11" s="65">
        <f>IF(AT11&gt;0,"",IF(A11=0,"",IF(VLOOKUP(A11,'[1]plan gier'!A:S,19,FALSE)="","",VLOOKUP(A11,'[1]plan gier'!A:S,19,FALSE))))</f>
      </c>
      <c r="R11" s="66" t="s">
        <v>17</v>
      </c>
      <c r="S11" s="67">
        <v>4</v>
      </c>
      <c r="T11" s="43"/>
      <c r="U11" s="44" t="str">
        <f>IF(AND(N11&lt;&gt;"",N12=""),CONCATENATE(VLOOKUP(N11,'[1]zawodnicy'!$A:$E,1,FALSE)," ",VLOOKUP(N11,'[1]zawodnicy'!$A:$E,2,FALSE)," ",VLOOKUP(N11,'[1]zawodnicy'!$A:$E,3,FALSE)," - ",VLOOKUP(N11,'[1]zawodnicy'!$A:$E,4,FALSE)),"")</f>
        <v>P0019 Patryk PIETRAS - Mielec</v>
      </c>
      <c r="V11" s="45"/>
      <c r="W11" s="88" t="str">
        <f>IF(SUM(AP12:AQ12)=0,"",AQ12&amp;":"&amp;AP12)</f>
        <v>6:21</v>
      </c>
      <c r="X11" s="89"/>
      <c r="Y11" s="48" t="str">
        <f>IF(SUM(AP11:AQ11)=0,"",AP11&amp;":"&amp;AQ11)</f>
        <v>21:12</v>
      </c>
      <c r="Z11" s="43"/>
      <c r="AA11" s="49"/>
      <c r="AB11" s="49"/>
      <c r="AC11" s="50"/>
      <c r="AD11" s="2"/>
      <c r="AE11" s="25"/>
      <c r="AF11" s="25"/>
      <c r="AG11" s="66" t="s">
        <v>17</v>
      </c>
      <c r="AH11" s="90">
        <f>IF(ISBLANK(S11),"",VLOOKUP(S11,'[1]plan gier'!$X:$AN,12,FALSE))</f>
        <v>21</v>
      </c>
      <c r="AI11" s="91">
        <f>IF(ISBLANK(S11),"",VLOOKUP(S11,'[1]plan gier'!$X:$AN,13,FALSE))</f>
        <v>14</v>
      </c>
      <c r="AJ11" s="91">
        <f>IF(ISBLANK(S11),"",VLOOKUP(S11,'[1]plan gier'!$X:$AN,14,FALSE))</f>
        <v>21</v>
      </c>
      <c r="AK11" s="91">
        <f>IF(ISBLANK(S11),"",VLOOKUP(S11,'[1]plan gier'!$X:$AN,15,FALSE))</f>
        <v>12</v>
      </c>
      <c r="AL11" s="91">
        <f>IF(ISBLANK(S11),"",VLOOKUP(S11,'[1]plan gier'!$X:$AN,16,FALSE))</f>
        <v>0</v>
      </c>
      <c r="AM11" s="91">
        <f>IF(ISBLANK(S11),"",VLOOKUP(S11,'[1]plan gier'!$X:$AN,17,FALSE))</f>
        <v>0</v>
      </c>
      <c r="AN11" s="92">
        <f t="shared" si="0"/>
        <v>21</v>
      </c>
      <c r="AO11" s="91">
        <f t="shared" si="0"/>
        <v>14</v>
      </c>
      <c r="AP11" s="93">
        <f t="shared" si="0"/>
        <v>21</v>
      </c>
      <c r="AQ11" s="91">
        <f t="shared" si="0"/>
        <v>12</v>
      </c>
      <c r="AR11" s="93">
        <f t="shared" si="0"/>
        <v>0</v>
      </c>
      <c r="AS11" s="91">
        <f t="shared" si="0"/>
        <v>0</v>
      </c>
      <c r="AT11" s="81">
        <f>SUM(AN11:AS11)</f>
        <v>68</v>
      </c>
      <c r="AU11" s="82">
        <v>2</v>
      </c>
      <c r="AV11" s="90">
        <f>IF(AH12&lt;AI12,1,0)+IF(AJ12&lt;AK12,1,0)+IF(AL12&lt;AM12,1,0)</f>
        <v>0</v>
      </c>
      <c r="AW11" s="91">
        <f>AX10</f>
        <v>2</v>
      </c>
      <c r="AX11" s="94"/>
      <c r="AY11" s="95"/>
      <c r="AZ11" s="91">
        <f>IF(AH11&gt;AI11,1,0)+IF(AJ11&gt;AK11,1,0)+IF(AL11&gt;AM11,1,0)</f>
        <v>2</v>
      </c>
      <c r="BA11" s="96">
        <f>AX12</f>
        <v>0</v>
      </c>
      <c r="BD11" s="90">
        <f>AN11+AP11+AR11+AO12+AQ12+AS12</f>
        <v>48</v>
      </c>
      <c r="BE11" s="96">
        <f>AO11+AQ11+AS11+AN12+AP12+AR12</f>
        <v>68</v>
      </c>
      <c r="BF11" s="90">
        <f>AV11+AZ11</f>
        <v>2</v>
      </c>
      <c r="BG11" s="96">
        <f>AW11+BA11</f>
        <v>2</v>
      </c>
      <c r="BH11" s="90">
        <f>IF(AV11&gt;AW11,1,0)+IF(AZ11&gt;BA11,1,0)</f>
        <v>1</v>
      </c>
      <c r="BI11" s="97">
        <f>IF(AW11&gt;AV11,1,0)+IF(BA11&gt;AZ11,1,0)</f>
        <v>1</v>
      </c>
      <c r="BJ11" s="98">
        <f>IF(BH11+BI11=0,"",IF(BK11=MAX(BK10:BK12),1,IF(BK11=MIN(BK10:BK12),3,2)))</f>
        <v>2</v>
      </c>
      <c r="BK11" s="14">
        <f>IF(BH11+BI11&lt;&gt;0,BH11-BI11+(BF11-BG11)/100+(BD11-BE11)/10000,-2)</f>
        <v>-0.002</v>
      </c>
    </row>
    <row r="12" spans="1:63" ht="11.25" customHeight="1" thickBot="1">
      <c r="A12" s="13">
        <f>S12</f>
        <v>7</v>
      </c>
      <c r="B12" s="2" t="str">
        <f>IF(N8="","",N8)</f>
        <v>R0008</v>
      </c>
      <c r="C12" s="2">
        <f>IF(N9="","",N9)</f>
      </c>
      <c r="D12" s="2" t="str">
        <f>IF(N11="","",N11)</f>
        <v>P0019</v>
      </c>
      <c r="E12" s="2">
        <f>IF(N12="","",N12)</f>
      </c>
      <c r="I12" s="2" t="str">
        <f>"3"&amp;O6&amp;N7</f>
        <v>31Runners Up</v>
      </c>
      <c r="J12" s="40" t="str">
        <f>IF(AC13="","",IF(AC7=3,N8,IF(AC10=3,N11,IF(AC13=3,N14,""))))</f>
        <v>O0004</v>
      </c>
      <c r="K12" s="40">
        <f>IF(AC13="","",IF(AC7=3,N9,IF(AC10=3,N12,IF(AC13=3,N15,""))))</f>
        <v>0</v>
      </c>
      <c r="M12" s="64" t="str">
        <f>N7</f>
        <v>Runners Up</v>
      </c>
      <c r="N12" s="51"/>
      <c r="O12" s="26"/>
      <c r="P12" s="26"/>
      <c r="Q12" s="65">
        <f>IF(AT12&gt;0,"",IF(A12=0,"",IF(VLOOKUP(A12,'[1]plan gier'!A:S,19,FALSE)="","",VLOOKUP(A12,'[1]plan gier'!A:S,19,FALSE))))</f>
      </c>
      <c r="R12" s="99" t="s">
        <v>18</v>
      </c>
      <c r="S12" s="67">
        <v>7</v>
      </c>
      <c r="T12" s="52"/>
      <c r="U12" s="53">
        <f>IF(N12&lt;&gt;"",CONCATENATE(VLOOKUP(N12,'[1]zawodnicy'!$A:$E,1,FALSE)," ",VLOOKUP(N12,'[1]zawodnicy'!$A:$E,2,FALSE)," ",VLOOKUP(N12,'[1]zawodnicy'!$A:$E,3,FALSE)," - ",VLOOKUP(N12,'[1]zawodnicy'!$A:$E,4,FALSE)),"")</f>
      </c>
      <c r="V12" s="54"/>
      <c r="W12" s="100">
        <f>IF(SUM(AR12:AS12)=0,"",AS12&amp;":"&amp;AR12)</f>
      </c>
      <c r="X12" s="89"/>
      <c r="Y12" s="56">
        <f>IF(SUM(AR11:AS11)=0,"",AR11&amp;":"&amp;AS11)</f>
      </c>
      <c r="Z12" s="52"/>
      <c r="AA12" s="57"/>
      <c r="AB12" s="57"/>
      <c r="AC12" s="58"/>
      <c r="AD12" s="2"/>
      <c r="AE12" s="25"/>
      <c r="AF12" s="25"/>
      <c r="AG12" s="99" t="s">
        <v>18</v>
      </c>
      <c r="AH12" s="101">
        <f>IF(ISBLANK(S12),"",VLOOKUP(S12,'[1]plan gier'!$X:$AN,12,FALSE))</f>
        <v>21</v>
      </c>
      <c r="AI12" s="102">
        <f>IF(ISBLANK(S12),"",VLOOKUP(S12,'[1]plan gier'!$X:$AN,13,FALSE))</f>
        <v>0</v>
      </c>
      <c r="AJ12" s="102">
        <f>IF(ISBLANK(S12),"",VLOOKUP(S12,'[1]plan gier'!$X:$AN,14,FALSE))</f>
        <v>21</v>
      </c>
      <c r="AK12" s="102">
        <f>IF(ISBLANK(S12),"",VLOOKUP(S12,'[1]plan gier'!$X:$AN,15,FALSE))</f>
        <v>6</v>
      </c>
      <c r="AL12" s="102">
        <f>IF(ISBLANK(S12),"",VLOOKUP(S12,'[1]plan gier'!$X:$AN,16,FALSE))</f>
        <v>0</v>
      </c>
      <c r="AM12" s="102">
        <f>IF(ISBLANK(S12),"",VLOOKUP(S12,'[1]plan gier'!$X:$AN,17,FALSE))</f>
        <v>0</v>
      </c>
      <c r="AN12" s="103">
        <f t="shared" si="0"/>
        <v>21</v>
      </c>
      <c r="AO12" s="102">
        <f t="shared" si="0"/>
        <v>0</v>
      </c>
      <c r="AP12" s="104">
        <f t="shared" si="0"/>
        <v>21</v>
      </c>
      <c r="AQ12" s="102">
        <f t="shared" si="0"/>
        <v>6</v>
      </c>
      <c r="AR12" s="104">
        <f t="shared" si="0"/>
        <v>0</v>
      </c>
      <c r="AS12" s="102">
        <f t="shared" si="0"/>
        <v>0</v>
      </c>
      <c r="AT12" s="81">
        <f>SUM(AN12:AS12)</f>
        <v>48</v>
      </c>
      <c r="AU12" s="82">
        <v>3</v>
      </c>
      <c r="AV12" s="101">
        <f>IF(AH10&lt;AI10,1,0)+IF(AJ10&lt;AK10,1,0)+IF(AL10&lt;AM10,1,0)</f>
        <v>0</v>
      </c>
      <c r="AW12" s="102">
        <f>AZ10</f>
        <v>2</v>
      </c>
      <c r="AX12" s="102">
        <f>IF(AH11&lt;AI11,1,0)+IF(AJ11&lt;AK11,1,0)+IF(AL11&lt;AM11,1,0)</f>
        <v>0</v>
      </c>
      <c r="AY12" s="102">
        <f>AZ11</f>
        <v>2</v>
      </c>
      <c r="AZ12" s="105"/>
      <c r="BA12" s="106"/>
      <c r="BD12" s="101">
        <f>AO10+AQ10+AS10+AO11+AQ11+AS11</f>
        <v>35</v>
      </c>
      <c r="BE12" s="107">
        <f>AN10+AP10+AR10+AN11+AP11+AR11</f>
        <v>84</v>
      </c>
      <c r="BF12" s="101">
        <f>AV12+AX12</f>
        <v>0</v>
      </c>
      <c r="BG12" s="107">
        <f>AW12+AY12</f>
        <v>4</v>
      </c>
      <c r="BH12" s="101">
        <f>IF(AV12&gt;AW12,1,0)+IF(AX12&gt;AY12,1,0)</f>
        <v>0</v>
      </c>
      <c r="BI12" s="108">
        <f>IF(AW12&gt;AV12,1,0)+IF(AY12&gt;AX12,1,0)</f>
        <v>2</v>
      </c>
      <c r="BJ12" s="109">
        <f>IF(BH12+BI12=0,"",IF(BK12=MAX(BK10:BK12),1,IF(BK12=MIN(BK10:BK12),3,2)))</f>
        <v>3</v>
      </c>
      <c r="BK12" s="14">
        <f>IF(BH12+BI12&lt;&gt;0,BH12-BI12+(BF12-BG12)/100+(BD12-BE12)/10000,-2)</f>
        <v>-2.0449</v>
      </c>
    </row>
    <row r="13" spans="1:59" ht="11.25" customHeight="1">
      <c r="A13" s="2"/>
      <c r="J13" s="26"/>
      <c r="K13" s="26"/>
      <c r="L13" s="26"/>
      <c r="O13" s="26"/>
      <c r="P13" s="26"/>
      <c r="Q13" s="2"/>
      <c r="R13" s="2"/>
      <c r="S13" s="2"/>
      <c r="T13" s="68">
        <v>3</v>
      </c>
      <c r="U13" s="69">
        <f>IF(AND(N14&lt;&gt;"",N15&lt;&gt;""),CONCATENATE(VLOOKUP(N14,'[1]zawodnicy'!$A:$E,1,FALSE)," ",VLOOKUP(N14,'[1]zawodnicy'!$A:$E,2,FALSE)," ",VLOOKUP(N14,'[1]zawodnicy'!$A:$E,3,FALSE)," - ",VLOOKUP(N14,'[1]zawodnicy'!$A:$E,4,FALSE)),"")</f>
      </c>
      <c r="V13" s="70"/>
      <c r="W13" s="71" t="str">
        <f>IF(SUM(AN10:AO10)=0,"",AO10&amp;":"&amp;AN10)</f>
        <v>4:21</v>
      </c>
      <c r="X13" s="110" t="str">
        <f>IF(SUM(AN11:AO11)=0,"",AO11&amp;":"&amp;AN11)</f>
        <v>14:21</v>
      </c>
      <c r="Y13" s="111"/>
      <c r="Z13" s="68" t="str">
        <f>IF(SUM(AV12:AY12)=0,"",BD12&amp;":"&amp;BE12)</f>
        <v>35:84</v>
      </c>
      <c r="AA13" s="74" t="str">
        <f>IF(SUM(AV12:AY12)=0,"",BF12&amp;":"&amp;BG12)</f>
        <v>0:4</v>
      </c>
      <c r="AB13" s="74" t="str">
        <f>IF(SUM(AV12:AY12)=0,"",BH12&amp;":"&amp;BI12)</f>
        <v>0:2</v>
      </c>
      <c r="AC13" s="75">
        <f>IF(SUM(BH10:BH12)&gt;0,BJ12,"")</f>
        <v>3</v>
      </c>
      <c r="AD13" s="2"/>
      <c r="AE13" s="25"/>
      <c r="AF13" s="25"/>
      <c r="BD13" s="13">
        <f>SUM(BD10:BD12)</f>
        <v>167</v>
      </c>
      <c r="BE13" s="13">
        <f>SUM(BE10:BE12)</f>
        <v>167</v>
      </c>
      <c r="BF13" s="13">
        <f>SUM(BF10:BF12)</f>
        <v>6</v>
      </c>
      <c r="BG13" s="13">
        <f>SUM(BG10:BG12)</f>
        <v>6</v>
      </c>
    </row>
    <row r="14" spans="1:63" ht="11.25" customHeight="1">
      <c r="A14" s="13"/>
      <c r="J14" s="13"/>
      <c r="K14" s="13"/>
      <c r="L14" s="13"/>
      <c r="N14" s="41" t="s">
        <v>19</v>
      </c>
      <c r="O14" s="42">
        <f>IF(O6&gt;0,(O6&amp;3)*1,"")</f>
        <v>13</v>
      </c>
      <c r="Q14" s="112"/>
      <c r="R14" s="112"/>
      <c r="S14" s="67"/>
      <c r="T14" s="43"/>
      <c r="U14" s="44" t="str">
        <f>IF(AND(N14&lt;&gt;"",N15=""),CONCATENATE(VLOOKUP(N14,'[1]zawodnicy'!$A:$E,1,FALSE)," ",VLOOKUP(N14,'[1]zawodnicy'!$A:$E,2,FALSE)," ",VLOOKUP(N14,'[1]zawodnicy'!$A:$E,3,FALSE)," - ",VLOOKUP(N14,'[1]zawodnicy'!$A:$E,4,FALSE)),"")</f>
        <v>O0004 Krzysztof ORZECHOWICZ - Jasło</v>
      </c>
      <c r="V14" s="45"/>
      <c r="W14" s="88" t="str">
        <f>IF(SUM(AP10:AQ10)=0,"",AQ10&amp;":"&amp;AP10)</f>
        <v>5:21</v>
      </c>
      <c r="X14" s="47" t="str">
        <f>IF(SUM(AP11:AQ11)=0,"",AQ11&amp;":"&amp;AP11)</f>
        <v>12:21</v>
      </c>
      <c r="Y14" s="113"/>
      <c r="Z14" s="43"/>
      <c r="AA14" s="49"/>
      <c r="AB14" s="49"/>
      <c r="AC14" s="50"/>
      <c r="AD14" s="2"/>
      <c r="AE14" s="25"/>
      <c r="AF14" s="25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1.25" customHeight="1" thickBot="1">
      <c r="A15" s="2"/>
      <c r="J15" s="26"/>
      <c r="K15" s="26"/>
      <c r="L15" s="26"/>
      <c r="N15" s="51"/>
      <c r="O15" s="26"/>
      <c r="P15" s="26"/>
      <c r="Q15" s="2"/>
      <c r="R15" s="2"/>
      <c r="S15" s="2"/>
      <c r="T15" s="114"/>
      <c r="U15" s="115">
        <f>IF(N15&lt;&gt;"",CONCATENATE(VLOOKUP(N15,'[1]zawodnicy'!$A:$E,1,FALSE)," ",VLOOKUP(N15,'[1]zawodnicy'!$A:$E,2,FALSE)," ",VLOOKUP(N15,'[1]zawodnicy'!$A:$E,3,FALSE)," - ",VLOOKUP(N15,'[1]zawodnicy'!$A:$E,4,FALSE)),"")</f>
      </c>
      <c r="V15" s="116"/>
      <c r="W15" s="117">
        <f>IF(SUM(AR10:AS10)=0,"",AS10&amp;":"&amp;AR10)</f>
      </c>
      <c r="X15" s="118">
        <f>IF(SUM(AR11:AS11)=0,"",AS11&amp;":"&amp;AR11)</f>
      </c>
      <c r="Y15" s="119"/>
      <c r="Z15" s="114"/>
      <c r="AA15" s="120"/>
      <c r="AB15" s="120"/>
      <c r="AC15" s="121"/>
      <c r="AD15" s="40"/>
      <c r="AE15" s="25"/>
      <c r="AF15" s="25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0:63" ht="12" customHeight="1" thickBot="1">
      <c r="J16" s="3"/>
      <c r="K16" s="3"/>
      <c r="L16" s="3"/>
      <c r="N16" s="4"/>
      <c r="O16" s="3"/>
      <c r="P16" s="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8"/>
    </row>
    <row r="17" spans="14:32" ht="11.25" customHeight="1" thickBot="1">
      <c r="N17" s="9"/>
      <c r="O17" s="15">
        <v>2</v>
      </c>
      <c r="Q17" s="12" t="str">
        <f>"Grupa "&amp;O17&amp;"."</f>
        <v>Grupa 2.</v>
      </c>
      <c r="R17" s="12"/>
      <c r="S17" s="16"/>
      <c r="T17" s="17" t="s">
        <v>1</v>
      </c>
      <c r="U17" s="18" t="s">
        <v>2</v>
      </c>
      <c r="V17" s="19"/>
      <c r="W17" s="17">
        <v>1</v>
      </c>
      <c r="X17" s="20">
        <v>2</v>
      </c>
      <c r="Y17" s="21">
        <v>3</v>
      </c>
      <c r="Z17" s="22" t="s">
        <v>3</v>
      </c>
      <c r="AA17" s="23" t="s">
        <v>4</v>
      </c>
      <c r="AB17" s="23" t="s">
        <v>5</v>
      </c>
      <c r="AC17" s="24" t="s">
        <v>6</v>
      </c>
      <c r="AD17" s="2"/>
      <c r="AE17" s="25"/>
      <c r="AF17" s="25"/>
    </row>
    <row r="18" spans="10:45" ht="11.25" customHeight="1">
      <c r="J18" s="26"/>
      <c r="K18" s="26"/>
      <c r="L18" s="26"/>
      <c r="N18" s="27" t="s">
        <v>0</v>
      </c>
      <c r="Q18" s="28" t="s">
        <v>7</v>
      </c>
      <c r="R18" s="28"/>
      <c r="S18" s="29" t="s">
        <v>8</v>
      </c>
      <c r="T18" s="30">
        <v>1</v>
      </c>
      <c r="U18" s="31">
        <f>IF(AND(N19&lt;&gt;"",N20&lt;&gt;""),CONCATENATE(VLOOKUP(N19,'[1]zawodnicy'!$A:$E,1,FALSE)," ",VLOOKUP(N19,'[1]zawodnicy'!$A:$E,2,FALSE)," ",VLOOKUP(N19,'[1]zawodnicy'!$A:$E,3,FALSE)," - ",VLOOKUP(N19,'[1]zawodnicy'!$A:$E,4,FALSE)),"")</f>
      </c>
      <c r="V18" s="32"/>
      <c r="W18" s="33"/>
      <c r="X18" s="34" t="str">
        <f>IF(SUM(AN23:AO23)=0,"",AN23&amp;":"&amp;AO23)</f>
        <v>22:20</v>
      </c>
      <c r="Y18" s="35" t="str">
        <f>IF(SUM(AN21:AO21)=0,"",AN21&amp;":"&amp;AO21)</f>
        <v>21:7</v>
      </c>
      <c r="Z18" s="30" t="str">
        <f>IF(SUM(AX21:BA21)=0,"",BD21&amp;":"&amp;BE21)</f>
        <v>104:63</v>
      </c>
      <c r="AA18" s="36" t="str">
        <f>IF(SUM(AX21:BA21)=0,"",BF21&amp;":"&amp;BG21)</f>
        <v>4:1</v>
      </c>
      <c r="AB18" s="36" t="str">
        <f>IF(SUM(AX21:BA21)=0,"",BH21&amp;":"&amp;BI21)</f>
        <v>2:0</v>
      </c>
      <c r="AC18" s="37">
        <f>IF(SUM(BH21:BH23)&gt;0,BJ21,"")</f>
        <v>1</v>
      </c>
      <c r="AD18" s="2"/>
      <c r="AE18" s="25"/>
      <c r="AF18" s="25"/>
      <c r="AG18" s="38"/>
      <c r="AH18" s="39" t="s">
        <v>9</v>
      </c>
      <c r="AI18" s="39"/>
      <c r="AJ18" s="39"/>
      <c r="AK18" s="39"/>
      <c r="AL18" s="39"/>
      <c r="AM18" s="39"/>
      <c r="AN18" s="39" t="s">
        <v>10</v>
      </c>
      <c r="AO18" s="39"/>
      <c r="AP18" s="39"/>
      <c r="AQ18" s="39"/>
      <c r="AR18" s="39"/>
      <c r="AS18" s="39"/>
    </row>
    <row r="19" spans="9:59" ht="11.25" customHeight="1" thickBot="1">
      <c r="I19" s="2" t="str">
        <f>"1"&amp;O17&amp;N18</f>
        <v>12Runners Up</v>
      </c>
      <c r="J19" s="40" t="str">
        <f>IF(AC18="","",IF(AC18=1,N19,IF(AC21=1,N22,IF(AC24=1,N25,""))))</f>
        <v>M0008</v>
      </c>
      <c r="K19" s="40">
        <f>IF(AC18="","",IF(AC18=1,N20,IF(AC21=1,N23,IF(AC24=1,N26,""))))</f>
        <v>0</v>
      </c>
      <c r="L19" s="40"/>
      <c r="N19" s="41" t="s">
        <v>20</v>
      </c>
      <c r="O19" s="42">
        <f>IF(O17&gt;0,(O17&amp;1)*1,"")</f>
        <v>21</v>
      </c>
      <c r="Q19" s="28"/>
      <c r="R19" s="28"/>
      <c r="S19" s="29"/>
      <c r="T19" s="43"/>
      <c r="U19" s="44" t="str">
        <f>IF(AND(N19&lt;&gt;"",N20=""),CONCATENATE(VLOOKUP(N19,'[1]zawodnicy'!$A:$E,1,FALSE)," ",VLOOKUP(N19,'[1]zawodnicy'!$A:$E,2,FALSE)," ",VLOOKUP(N19,'[1]zawodnicy'!$A:$E,3,FALSE)," - ",VLOOKUP(N19,'[1]zawodnicy'!$A:$E,4,FALSE)),"")</f>
        <v>M0008 Tadeusz MICHALIK - Tarnów</v>
      </c>
      <c r="V19" s="45"/>
      <c r="W19" s="46"/>
      <c r="X19" s="47" t="str">
        <f>IF(SUM(AP23:AQ23)=0,"",AP23&amp;":"&amp;AQ23)</f>
        <v>19:21</v>
      </c>
      <c r="Y19" s="48" t="str">
        <f>IF(SUM(AP21:AQ21)=0,"",AP21&amp;":"&amp;AQ21)</f>
        <v>21:1</v>
      </c>
      <c r="Z19" s="43"/>
      <c r="AA19" s="49"/>
      <c r="AB19" s="49"/>
      <c r="AC19" s="50"/>
      <c r="AD19" s="2"/>
      <c r="AE19" s="25"/>
      <c r="AF19" s="25"/>
      <c r="AG19" s="38"/>
      <c r="BD19" s="13">
        <f>SUM(BD21:BD23)</f>
        <v>210</v>
      </c>
      <c r="BE19" s="13">
        <f>SUM(BE21:BE23)</f>
        <v>210</v>
      </c>
      <c r="BF19" s="13">
        <f>SUM(BF21:BF23)</f>
        <v>7</v>
      </c>
      <c r="BG19" s="13">
        <f>SUM(BG21:BG23)</f>
        <v>7</v>
      </c>
    </row>
    <row r="20" spans="10:63" ht="11.25" customHeight="1" thickBot="1">
      <c r="J20" s="40"/>
      <c r="K20" s="26"/>
      <c r="L20" s="26"/>
      <c r="N20" s="51"/>
      <c r="O20" s="26"/>
      <c r="P20" s="26"/>
      <c r="Q20" s="28"/>
      <c r="R20" s="28"/>
      <c r="S20" s="29"/>
      <c r="T20" s="52"/>
      <c r="U20" s="53">
        <f>IF(N20&lt;&gt;"",CONCATENATE(VLOOKUP(N20,'[1]zawodnicy'!$A:$E,1,FALSE)," ",VLOOKUP(N20,'[1]zawodnicy'!$A:$E,2,FALSE)," ",VLOOKUP(N20,'[1]zawodnicy'!$A:$E,3,FALSE)," - ",VLOOKUP(N20,'[1]zawodnicy'!$A:$E,4,FALSE)),"")</f>
      </c>
      <c r="V20" s="54"/>
      <c r="W20" s="46"/>
      <c r="X20" s="55" t="str">
        <f>IF(SUM(AR23:AS23)=0,"",AR23&amp;":"&amp;AS23)</f>
        <v>21:14</v>
      </c>
      <c r="Y20" s="56">
        <f>IF(SUM(AR21:AS21)=0,"",AR21&amp;":"&amp;AS21)</f>
      </c>
      <c r="Z20" s="52"/>
      <c r="AA20" s="57"/>
      <c r="AB20" s="57"/>
      <c r="AC20" s="58"/>
      <c r="AD20" s="2"/>
      <c r="AE20" s="25"/>
      <c r="AF20" s="25"/>
      <c r="AG20" s="38"/>
      <c r="AH20" s="59" t="s">
        <v>12</v>
      </c>
      <c r="AI20" s="60"/>
      <c r="AJ20" s="61" t="s">
        <v>13</v>
      </c>
      <c r="AK20" s="60"/>
      <c r="AL20" s="61" t="s">
        <v>14</v>
      </c>
      <c r="AM20" s="62"/>
      <c r="AN20" s="59" t="s">
        <v>12</v>
      </c>
      <c r="AO20" s="60"/>
      <c r="AP20" s="61" t="s">
        <v>13</v>
      </c>
      <c r="AQ20" s="60"/>
      <c r="AR20" s="61" t="s">
        <v>14</v>
      </c>
      <c r="AS20" s="60"/>
      <c r="AT20" s="25"/>
      <c r="AU20" s="25"/>
      <c r="AV20" s="59">
        <v>1</v>
      </c>
      <c r="AW20" s="60"/>
      <c r="AX20" s="61">
        <v>2</v>
      </c>
      <c r="AY20" s="60"/>
      <c r="AZ20" s="61">
        <v>3</v>
      </c>
      <c r="BA20" s="62"/>
      <c r="BD20" s="59" t="s">
        <v>3</v>
      </c>
      <c r="BE20" s="62"/>
      <c r="BF20" s="59" t="s">
        <v>4</v>
      </c>
      <c r="BG20" s="62"/>
      <c r="BH20" s="59" t="s">
        <v>5</v>
      </c>
      <c r="BI20" s="62"/>
      <c r="BJ20" s="63" t="s">
        <v>6</v>
      </c>
      <c r="BK20" s="14">
        <f>SUM(BK21:BK23)</f>
        <v>0</v>
      </c>
    </row>
    <row r="21" spans="1:63" ht="11.25" customHeight="1">
      <c r="A21" s="13">
        <f>S21</f>
        <v>2</v>
      </c>
      <c r="B21" s="2" t="str">
        <f>IF(N19="","",N19)</f>
        <v>M0008</v>
      </c>
      <c r="C21" s="2">
        <f>IF(N20="","",N20)</f>
      </c>
      <c r="D21" s="2" t="str">
        <f>IF(N25="","",N25)</f>
        <v>O0005</v>
      </c>
      <c r="E21" s="2">
        <f>IF(N26="","",N26)</f>
      </c>
      <c r="I21" s="2" t="str">
        <f>"2"&amp;O17&amp;N18</f>
        <v>22Runners Up</v>
      </c>
      <c r="J21" s="40" t="str">
        <f>IF(AC21="","",IF(AC18=2,N19,IF(AC21=2,N22,IF(AC24=2,N25,""))))</f>
        <v>S0020</v>
      </c>
      <c r="K21" s="40">
        <f>IF(AC21="","",IF(AC18=2,N20,IF(AC21=2,N23,IF(AC24=2,N26,""))))</f>
        <v>0</v>
      </c>
      <c r="M21" s="64" t="str">
        <f>N18</f>
        <v>Runners Up</v>
      </c>
      <c r="O21" s="26"/>
      <c r="P21" s="26"/>
      <c r="Q21" s="65">
        <f>IF(AT21&gt;0,"",IF(A21=0,"",IF(VLOOKUP(A21,'[1]plan gier'!A:S,19,FALSE)="","",VLOOKUP(A21,'[1]plan gier'!A:S,19,FALSE))))</f>
      </c>
      <c r="R21" s="66" t="s">
        <v>15</v>
      </c>
      <c r="S21" s="67">
        <v>2</v>
      </c>
      <c r="T21" s="68">
        <v>2</v>
      </c>
      <c r="U21" s="69">
        <f>IF(AND(N22&lt;&gt;"",N23&lt;&gt;""),CONCATENATE(VLOOKUP(N22,'[1]zawodnicy'!$A:$E,1,FALSE)," ",VLOOKUP(N22,'[1]zawodnicy'!$A:$E,2,FALSE)," ",VLOOKUP(N22,'[1]zawodnicy'!$A:$E,3,FALSE)," - ",VLOOKUP(N22,'[1]zawodnicy'!$A:$E,4,FALSE)),"")</f>
      </c>
      <c r="V21" s="70"/>
      <c r="W21" s="71" t="str">
        <f>IF(SUM(AN23:AO23)=0,"",AO23&amp;":"&amp;AN23)</f>
        <v>20:22</v>
      </c>
      <c r="X21" s="72"/>
      <c r="Y21" s="73" t="str">
        <f>IF(SUM(AN22:AO22)=0,"",AN22&amp;":"&amp;AO22)</f>
        <v>21:0</v>
      </c>
      <c r="Z21" s="68" t="str">
        <f>IF(SUM(AV22:AW22,AZ22:BA22)=0,"",BD22&amp;":"&amp;BE22)</f>
        <v>97:63</v>
      </c>
      <c r="AA21" s="74" t="str">
        <f>IF(SUM(AV22:AW22,AZ22:BA22)=0,"",BF22&amp;":"&amp;BG22)</f>
        <v>3:2</v>
      </c>
      <c r="AB21" s="74" t="str">
        <f>IF(SUM(AV22:AW22,AZ22:BA22)=0,"",BH22&amp;":"&amp;BI22)</f>
        <v>1:1</v>
      </c>
      <c r="AC21" s="75">
        <f>IF(SUM(BH21:BH23)&gt;0,BJ22,"")</f>
        <v>2</v>
      </c>
      <c r="AD21" s="2"/>
      <c r="AE21" s="25"/>
      <c r="AF21" s="25"/>
      <c r="AG21" s="66" t="s">
        <v>15</v>
      </c>
      <c r="AH21" s="76">
        <f>IF(ISBLANK(S21),"",VLOOKUP(S21,'[1]plan gier'!$X:$AN,12,FALSE))</f>
        <v>21</v>
      </c>
      <c r="AI21" s="77">
        <f>IF(ISBLANK(S21),"",VLOOKUP(S21,'[1]plan gier'!$X:$AN,13,FALSE))</f>
        <v>7</v>
      </c>
      <c r="AJ21" s="77">
        <f>IF(ISBLANK(S21),"",VLOOKUP(S21,'[1]plan gier'!$X:$AN,14,FALSE))</f>
        <v>21</v>
      </c>
      <c r="AK21" s="77">
        <f>IF(ISBLANK(S21),"",VLOOKUP(S21,'[1]plan gier'!$X:$AN,15,FALSE))</f>
        <v>1</v>
      </c>
      <c r="AL21" s="77">
        <f>IF(ISBLANK(S21),"",VLOOKUP(S21,'[1]plan gier'!$X:$AN,16,FALSE))</f>
        <v>0</v>
      </c>
      <c r="AM21" s="77">
        <f>IF(ISBLANK(S21),"",VLOOKUP(S21,'[1]plan gier'!$X:$AN,17,FALSE))</f>
        <v>0</v>
      </c>
      <c r="AN21" s="78">
        <f aca="true" t="shared" si="1" ref="AN21:AS23">IF(AH21="",0,AH21)</f>
        <v>21</v>
      </c>
      <c r="AO21" s="79">
        <f t="shared" si="1"/>
        <v>7</v>
      </c>
      <c r="AP21" s="80">
        <f t="shared" si="1"/>
        <v>21</v>
      </c>
      <c r="AQ21" s="79">
        <f t="shared" si="1"/>
        <v>1</v>
      </c>
      <c r="AR21" s="80">
        <f t="shared" si="1"/>
        <v>0</v>
      </c>
      <c r="AS21" s="79">
        <f t="shared" si="1"/>
        <v>0</v>
      </c>
      <c r="AT21" s="81">
        <f>SUM(AN21:AS21)</f>
        <v>50</v>
      </c>
      <c r="AU21" s="82">
        <v>1</v>
      </c>
      <c r="AV21" s="83"/>
      <c r="AW21" s="84"/>
      <c r="AX21" s="77">
        <f>IF(AH23&gt;AI23,1,0)+IF(AJ23&gt;AK23,1,0)+IF(AL23&gt;AM23,1,0)</f>
        <v>2</v>
      </c>
      <c r="AY21" s="77">
        <f>AV22</f>
        <v>1</v>
      </c>
      <c r="AZ21" s="77">
        <f>IF(AH21&gt;AI21,1,0)+IF(AJ21&gt;AK21,1,0)+IF(AL21&gt;AM21,1,0)</f>
        <v>2</v>
      </c>
      <c r="BA21" s="85">
        <f>AV23</f>
        <v>0</v>
      </c>
      <c r="BD21" s="76">
        <f>AN21+AP21+AR21+AN23+AP23+AR23</f>
        <v>104</v>
      </c>
      <c r="BE21" s="85">
        <f>AO21+AQ21+AS21+AO23+AQ23+AS23</f>
        <v>63</v>
      </c>
      <c r="BF21" s="76">
        <f>AX21+AZ21</f>
        <v>4</v>
      </c>
      <c r="BG21" s="85">
        <f>AY21+BA21</f>
        <v>1</v>
      </c>
      <c r="BH21" s="76">
        <f>IF(AX21&gt;AY21,1,0)+IF(AZ21&gt;BA21,1,0)</f>
        <v>2</v>
      </c>
      <c r="BI21" s="86">
        <f>IF(AY21&gt;AX21,1,0)+IF(BA21&gt;AZ21,1,0)</f>
        <v>0</v>
      </c>
      <c r="BJ21" s="87">
        <f>IF(BH21+BI21=0,"",IF(BK21=MAX(BK21:BK23),1,IF(BK21=MIN(BK21:BK23),3,2)))</f>
        <v>1</v>
      </c>
      <c r="BK21" s="14">
        <f>IF(BH21+BI21&lt;&gt;0,BH21-BI21+(BF21-BG21)/100+(BD21-BE21)/10000,-2)</f>
        <v>2.0341</v>
      </c>
    </row>
    <row r="22" spans="1:63" ht="11.25" customHeight="1">
      <c r="A22" s="13">
        <f>S22</f>
        <v>5</v>
      </c>
      <c r="B22" s="2" t="str">
        <f>IF(N22="","",N22)</f>
        <v>S0020</v>
      </c>
      <c r="C22" s="2">
        <f>IF(N23="","",N23)</f>
      </c>
      <c r="D22" s="2" t="str">
        <f>IF(N25="","",N25)</f>
        <v>O0005</v>
      </c>
      <c r="E22" s="2">
        <f>IF(N26="","",N26)</f>
      </c>
      <c r="J22" s="40"/>
      <c r="K22" s="13"/>
      <c r="M22" s="64" t="str">
        <f>N18</f>
        <v>Runners Up</v>
      </c>
      <c r="N22" s="41" t="s">
        <v>21</v>
      </c>
      <c r="O22" s="42">
        <f>IF(O17&gt;0,(O17&amp;2)*1,"")</f>
        <v>22</v>
      </c>
      <c r="Q22" s="65">
        <f>IF(AT22&gt;0,"",IF(A22=0,"",IF(VLOOKUP(A22,'[1]plan gier'!A:S,19,FALSE)="","",VLOOKUP(A22,'[1]plan gier'!A:S,19,FALSE))))</f>
      </c>
      <c r="R22" s="66" t="s">
        <v>17</v>
      </c>
      <c r="S22" s="67">
        <v>5</v>
      </c>
      <c r="T22" s="43"/>
      <c r="U22" s="44" t="str">
        <f>IF(AND(N22&lt;&gt;"",N23=""),CONCATENATE(VLOOKUP(N22,'[1]zawodnicy'!$A:$E,1,FALSE)," ",VLOOKUP(N22,'[1]zawodnicy'!$A:$E,2,FALSE)," ",VLOOKUP(N22,'[1]zawodnicy'!$A:$E,3,FALSE)," - ",VLOOKUP(N22,'[1]zawodnicy'!$A:$E,4,FALSE)),"")</f>
        <v>S0020 Mariusz SŁOMBA - Mielec</v>
      </c>
      <c r="V22" s="45"/>
      <c r="W22" s="88" t="str">
        <f>IF(SUM(AP23:AQ23)=0,"",AQ23&amp;":"&amp;AP23)</f>
        <v>21:19</v>
      </c>
      <c r="X22" s="89"/>
      <c r="Y22" s="48" t="str">
        <f>IF(SUM(AP22:AQ22)=0,"",AP22&amp;":"&amp;AQ22)</f>
        <v>21:1</v>
      </c>
      <c r="Z22" s="43"/>
      <c r="AA22" s="49"/>
      <c r="AB22" s="49"/>
      <c r="AC22" s="50"/>
      <c r="AD22" s="2"/>
      <c r="AE22" s="25"/>
      <c r="AF22" s="25"/>
      <c r="AG22" s="66" t="s">
        <v>17</v>
      </c>
      <c r="AH22" s="90">
        <f>IF(ISBLANK(S22),"",VLOOKUP(S22,'[1]plan gier'!$X:$AN,12,FALSE))</f>
        <v>21</v>
      </c>
      <c r="AI22" s="91">
        <f>IF(ISBLANK(S22),"",VLOOKUP(S22,'[1]plan gier'!$X:$AN,13,FALSE))</f>
        <v>0</v>
      </c>
      <c r="AJ22" s="91">
        <f>IF(ISBLANK(S22),"",VLOOKUP(S22,'[1]plan gier'!$X:$AN,14,FALSE))</f>
        <v>21</v>
      </c>
      <c r="AK22" s="91">
        <f>IF(ISBLANK(S22),"",VLOOKUP(S22,'[1]plan gier'!$X:$AN,15,FALSE))</f>
        <v>1</v>
      </c>
      <c r="AL22" s="91">
        <f>IF(ISBLANK(S22),"",VLOOKUP(S22,'[1]plan gier'!$X:$AN,16,FALSE))</f>
        <v>0</v>
      </c>
      <c r="AM22" s="91">
        <f>IF(ISBLANK(S22),"",VLOOKUP(S22,'[1]plan gier'!$X:$AN,17,FALSE))</f>
        <v>0</v>
      </c>
      <c r="AN22" s="92">
        <f t="shared" si="1"/>
        <v>21</v>
      </c>
      <c r="AO22" s="91">
        <f t="shared" si="1"/>
        <v>0</v>
      </c>
      <c r="AP22" s="93">
        <f t="shared" si="1"/>
        <v>21</v>
      </c>
      <c r="AQ22" s="91">
        <f t="shared" si="1"/>
        <v>1</v>
      </c>
      <c r="AR22" s="93">
        <f t="shared" si="1"/>
        <v>0</v>
      </c>
      <c r="AS22" s="91">
        <f t="shared" si="1"/>
        <v>0</v>
      </c>
      <c r="AT22" s="81">
        <f>SUM(AN22:AS22)</f>
        <v>43</v>
      </c>
      <c r="AU22" s="82">
        <v>2</v>
      </c>
      <c r="AV22" s="90">
        <f>IF(AH23&lt;AI23,1,0)+IF(AJ23&lt;AK23,1,0)+IF(AL23&lt;AM23,1,0)</f>
        <v>1</v>
      </c>
      <c r="AW22" s="91">
        <f>AX21</f>
        <v>2</v>
      </c>
      <c r="AX22" s="94"/>
      <c r="AY22" s="95"/>
      <c r="AZ22" s="91">
        <f>IF(AH22&gt;AI22,1,0)+IF(AJ22&gt;AK22,1,0)+IF(AL22&gt;AM22,1,0)</f>
        <v>2</v>
      </c>
      <c r="BA22" s="96">
        <f>AX23</f>
        <v>0</v>
      </c>
      <c r="BD22" s="90">
        <f>AN22+AP22+AR22+AO23+AQ23+AS23</f>
        <v>97</v>
      </c>
      <c r="BE22" s="96">
        <f>AO22+AQ22+AS22+AN23+AP23+AR23</f>
        <v>63</v>
      </c>
      <c r="BF22" s="90">
        <f>AV22+AZ22</f>
        <v>3</v>
      </c>
      <c r="BG22" s="96">
        <f>AW22+BA22</f>
        <v>2</v>
      </c>
      <c r="BH22" s="90">
        <f>IF(AV22&gt;AW22,1,0)+IF(AZ22&gt;BA22,1,0)</f>
        <v>1</v>
      </c>
      <c r="BI22" s="97">
        <f>IF(AW22&gt;AV22,1,0)+IF(BA22&gt;AZ22,1,0)</f>
        <v>1</v>
      </c>
      <c r="BJ22" s="98">
        <f>IF(BH22+BI22=0,"",IF(BK22=MAX(BK21:BK23),1,IF(BK22=MIN(BK21:BK23),3,2)))</f>
        <v>2</v>
      </c>
      <c r="BK22" s="14">
        <f>IF(BH22+BI22&lt;&gt;0,BH22-BI22+(BF22-BG22)/100+(BD22-BE22)/10000,-2)</f>
        <v>0.0134</v>
      </c>
    </row>
    <row r="23" spans="1:63" ht="11.25" customHeight="1" thickBot="1">
      <c r="A23" s="13">
        <f>S23</f>
        <v>8</v>
      </c>
      <c r="B23" s="2" t="str">
        <f>IF(N19="","",N19)</f>
        <v>M0008</v>
      </c>
      <c r="C23" s="2">
        <f>IF(N20="","",N20)</f>
      </c>
      <c r="D23" s="2" t="str">
        <f>IF(N22="","",N22)</f>
        <v>S0020</v>
      </c>
      <c r="E23" s="2">
        <f>IF(N23="","",N23)</f>
      </c>
      <c r="I23" s="2" t="str">
        <f>"3"&amp;O17&amp;N18</f>
        <v>32Runners Up</v>
      </c>
      <c r="J23" s="40" t="str">
        <f>IF(AC24="","",IF(AC18=3,N19,IF(AC21=3,N22,IF(AC24=3,N25,""))))</f>
        <v>O0005</v>
      </c>
      <c r="K23" s="40">
        <f>IF(AC24="","",IF(AC18=3,N20,IF(AC21=3,N23,IF(AC24=3,N26,""))))</f>
        <v>0</v>
      </c>
      <c r="M23" s="64" t="str">
        <f>N18</f>
        <v>Runners Up</v>
      </c>
      <c r="N23" s="51"/>
      <c r="O23" s="26"/>
      <c r="P23" s="26"/>
      <c r="Q23" s="65">
        <f>IF(AT23&gt;0,"",IF(A23=0,"",IF(VLOOKUP(A23,'[1]plan gier'!A:S,19,FALSE)="","",VLOOKUP(A23,'[1]plan gier'!A:S,19,FALSE))))</f>
      </c>
      <c r="R23" s="99" t="s">
        <v>18</v>
      </c>
      <c r="S23" s="67">
        <v>8</v>
      </c>
      <c r="T23" s="52"/>
      <c r="U23" s="53">
        <f>IF(N23&lt;&gt;"",CONCATENATE(VLOOKUP(N23,'[1]zawodnicy'!$A:$E,1,FALSE)," ",VLOOKUP(N23,'[1]zawodnicy'!$A:$E,2,FALSE)," ",VLOOKUP(N23,'[1]zawodnicy'!$A:$E,3,FALSE)," - ",VLOOKUP(N23,'[1]zawodnicy'!$A:$E,4,FALSE)),"")</f>
      </c>
      <c r="V23" s="54"/>
      <c r="W23" s="100" t="str">
        <f>IF(SUM(AR23:AS23)=0,"",AS23&amp;":"&amp;AR23)</f>
        <v>14:21</v>
      </c>
      <c r="X23" s="89"/>
      <c r="Y23" s="56">
        <f>IF(SUM(AR22:AS22)=0,"",AR22&amp;":"&amp;AS22)</f>
      </c>
      <c r="Z23" s="52"/>
      <c r="AA23" s="57"/>
      <c r="AB23" s="57"/>
      <c r="AC23" s="58"/>
      <c r="AD23" s="2"/>
      <c r="AE23" s="25"/>
      <c r="AF23" s="25"/>
      <c r="AG23" s="99" t="s">
        <v>18</v>
      </c>
      <c r="AH23" s="101">
        <f>IF(ISBLANK(S23),"",VLOOKUP(S23,'[1]plan gier'!$X:$AN,12,FALSE))</f>
        <v>22</v>
      </c>
      <c r="AI23" s="102">
        <f>IF(ISBLANK(S23),"",VLOOKUP(S23,'[1]plan gier'!$X:$AN,13,FALSE))</f>
        <v>20</v>
      </c>
      <c r="AJ23" s="102">
        <f>IF(ISBLANK(S23),"",VLOOKUP(S23,'[1]plan gier'!$X:$AN,14,FALSE))</f>
        <v>19</v>
      </c>
      <c r="AK23" s="102">
        <f>IF(ISBLANK(S23),"",VLOOKUP(S23,'[1]plan gier'!$X:$AN,15,FALSE))</f>
        <v>21</v>
      </c>
      <c r="AL23" s="102">
        <f>IF(ISBLANK(S23),"",VLOOKUP(S23,'[1]plan gier'!$X:$AN,16,FALSE))</f>
        <v>21</v>
      </c>
      <c r="AM23" s="102">
        <f>IF(ISBLANK(S23),"",VLOOKUP(S23,'[1]plan gier'!$X:$AN,17,FALSE))</f>
        <v>14</v>
      </c>
      <c r="AN23" s="103">
        <f t="shared" si="1"/>
        <v>22</v>
      </c>
      <c r="AO23" s="102">
        <f t="shared" si="1"/>
        <v>20</v>
      </c>
      <c r="AP23" s="104">
        <f t="shared" si="1"/>
        <v>19</v>
      </c>
      <c r="AQ23" s="102">
        <f t="shared" si="1"/>
        <v>21</v>
      </c>
      <c r="AR23" s="104">
        <f t="shared" si="1"/>
        <v>21</v>
      </c>
      <c r="AS23" s="102">
        <f t="shared" si="1"/>
        <v>14</v>
      </c>
      <c r="AT23" s="81">
        <f>SUM(AN23:AS23)</f>
        <v>117</v>
      </c>
      <c r="AU23" s="82">
        <v>3</v>
      </c>
      <c r="AV23" s="101">
        <f>IF(AH21&lt;AI21,1,0)+IF(AJ21&lt;AK21,1,0)+IF(AL21&lt;AM21,1,0)</f>
        <v>0</v>
      </c>
      <c r="AW23" s="102">
        <f>AZ21</f>
        <v>2</v>
      </c>
      <c r="AX23" s="102">
        <f>IF(AH22&lt;AI22,1,0)+IF(AJ22&lt;AK22,1,0)+IF(AL22&lt;AM22,1,0)</f>
        <v>0</v>
      </c>
      <c r="AY23" s="102">
        <f>AZ22</f>
        <v>2</v>
      </c>
      <c r="AZ23" s="105"/>
      <c r="BA23" s="106"/>
      <c r="BD23" s="101">
        <f>AO21+AQ21+AS21+AO22+AQ22+AS22</f>
        <v>9</v>
      </c>
      <c r="BE23" s="107">
        <f>AN21+AP21+AR21+AN22+AP22+AR22</f>
        <v>84</v>
      </c>
      <c r="BF23" s="101">
        <f>AV23+AX23</f>
        <v>0</v>
      </c>
      <c r="BG23" s="107">
        <f>AW23+AY23</f>
        <v>4</v>
      </c>
      <c r="BH23" s="101">
        <f>IF(AV23&gt;AW23,1,0)+IF(AX23&gt;AY23,1,0)</f>
        <v>0</v>
      </c>
      <c r="BI23" s="108">
        <f>IF(AW23&gt;AV23,1,0)+IF(AY23&gt;AX23,1,0)</f>
        <v>2</v>
      </c>
      <c r="BJ23" s="109">
        <f>IF(BH23+BI23=0,"",IF(BK23=MAX(BK21:BK23),1,IF(BK23=MIN(BK21:BK23),3,2)))</f>
        <v>3</v>
      </c>
      <c r="BK23" s="14">
        <f>IF(BH23+BI23&lt;&gt;0,BH23-BI23+(BF23-BG23)/100+(BD23-BE23)/10000,-2)</f>
        <v>-2.0475</v>
      </c>
    </row>
    <row r="24" spans="1:59" ht="11.25" customHeight="1">
      <c r="A24" s="2"/>
      <c r="J24" s="26"/>
      <c r="K24" s="26"/>
      <c r="L24" s="26"/>
      <c r="O24" s="26"/>
      <c r="P24" s="26"/>
      <c r="Q24" s="2"/>
      <c r="R24" s="2"/>
      <c r="S24" s="2"/>
      <c r="T24" s="68">
        <v>3</v>
      </c>
      <c r="U24" s="69">
        <f>IF(AND(N25&lt;&gt;"",N26&lt;&gt;""),CONCATENATE(VLOOKUP(N25,'[1]zawodnicy'!$A:$E,1,FALSE)," ",VLOOKUP(N25,'[1]zawodnicy'!$A:$E,2,FALSE)," ",VLOOKUP(N25,'[1]zawodnicy'!$A:$E,3,FALSE)," - ",VLOOKUP(N25,'[1]zawodnicy'!$A:$E,4,FALSE)),"")</f>
      </c>
      <c r="V24" s="70"/>
      <c r="W24" s="71" t="str">
        <f>IF(SUM(AN21:AO21)=0,"",AO21&amp;":"&amp;AN21)</f>
        <v>7:21</v>
      </c>
      <c r="X24" s="110" t="str">
        <f>IF(SUM(AN22:AO22)=0,"",AO22&amp;":"&amp;AN22)</f>
        <v>0:21</v>
      </c>
      <c r="Y24" s="111"/>
      <c r="Z24" s="68" t="str">
        <f>IF(SUM(AV23:AY23)=0,"",BD23&amp;":"&amp;BE23)</f>
        <v>9:84</v>
      </c>
      <c r="AA24" s="74" t="str">
        <f>IF(SUM(AV23:AY23)=0,"",BF23&amp;":"&amp;BG23)</f>
        <v>0:4</v>
      </c>
      <c r="AB24" s="74" t="str">
        <f>IF(SUM(AV23:AY23)=0,"",BH23&amp;":"&amp;BI23)</f>
        <v>0:2</v>
      </c>
      <c r="AC24" s="75">
        <f>IF(SUM(BH21:BH23)&gt;0,BJ23,"")</f>
        <v>3</v>
      </c>
      <c r="AD24" s="2"/>
      <c r="AE24" s="25"/>
      <c r="AF24" s="25"/>
      <c r="BD24" s="13">
        <f>SUM(BD21:BD23)</f>
        <v>210</v>
      </c>
      <c r="BE24" s="13">
        <f>SUM(BE21:BE23)</f>
        <v>210</v>
      </c>
      <c r="BF24" s="13">
        <f>SUM(BF21:BF23)</f>
        <v>7</v>
      </c>
      <c r="BG24" s="13">
        <f>SUM(BG21:BG23)</f>
        <v>7</v>
      </c>
    </row>
    <row r="25" spans="1:63" ht="11.25" customHeight="1">
      <c r="A25" s="13"/>
      <c r="J25" s="13"/>
      <c r="K25" s="13"/>
      <c r="L25" s="13"/>
      <c r="N25" s="41" t="s">
        <v>22</v>
      </c>
      <c r="O25" s="42">
        <f>IF(O17&gt;0,(O17&amp;3)*1,"")</f>
        <v>23</v>
      </c>
      <c r="Q25" s="112"/>
      <c r="R25" s="112"/>
      <c r="S25" s="67"/>
      <c r="T25" s="43"/>
      <c r="U25" s="44" t="str">
        <f>IF(AND(N25&lt;&gt;"",N26=""),CONCATENATE(VLOOKUP(N25,'[1]zawodnicy'!$A:$E,1,FALSE)," ",VLOOKUP(N25,'[1]zawodnicy'!$A:$E,2,FALSE)," ",VLOOKUP(N25,'[1]zawodnicy'!$A:$E,3,FALSE)," - ",VLOOKUP(N25,'[1]zawodnicy'!$A:$E,4,FALSE)),"")</f>
        <v>O0005 Michał ORZECHOWICZ - Jasło</v>
      </c>
      <c r="V25" s="45"/>
      <c r="W25" s="88" t="str">
        <f>IF(SUM(AP21:AQ21)=0,"",AQ21&amp;":"&amp;AP21)</f>
        <v>1:21</v>
      </c>
      <c r="X25" s="47" t="str">
        <f>IF(SUM(AP22:AQ22)=0,"",AQ22&amp;":"&amp;AP22)</f>
        <v>1:21</v>
      </c>
      <c r="Y25" s="113"/>
      <c r="Z25" s="43"/>
      <c r="AA25" s="49"/>
      <c r="AB25" s="49"/>
      <c r="AC25" s="50"/>
      <c r="AD25" s="2"/>
      <c r="AE25" s="25"/>
      <c r="AF25" s="25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1.25" customHeight="1" thickBot="1">
      <c r="A26" s="2"/>
      <c r="J26" s="26"/>
      <c r="K26" s="26"/>
      <c r="L26" s="26"/>
      <c r="N26" s="51"/>
      <c r="O26" s="26"/>
      <c r="P26" s="26"/>
      <c r="Q26" s="2"/>
      <c r="R26" s="2"/>
      <c r="S26" s="2"/>
      <c r="T26" s="114"/>
      <c r="U26" s="115">
        <f>IF(N26&lt;&gt;"",CONCATENATE(VLOOKUP(N26,'[1]zawodnicy'!$A:$E,1,FALSE)," ",VLOOKUP(N26,'[1]zawodnicy'!$A:$E,2,FALSE)," ",VLOOKUP(N26,'[1]zawodnicy'!$A:$E,3,FALSE)," - ",VLOOKUP(N26,'[1]zawodnicy'!$A:$E,4,FALSE)),"")</f>
      </c>
      <c r="V26" s="116"/>
      <c r="W26" s="117">
        <f>IF(SUM(AR21:AS21)=0,"",AS21&amp;":"&amp;AR21)</f>
      </c>
      <c r="X26" s="118">
        <f>IF(SUM(AR22:AS22)=0,"",AS22&amp;":"&amp;AR22)</f>
      </c>
      <c r="Y26" s="119"/>
      <c r="Z26" s="114"/>
      <c r="AA26" s="120"/>
      <c r="AB26" s="120"/>
      <c r="AC26" s="121"/>
      <c r="AD26" s="40"/>
      <c r="AE26" s="25"/>
      <c r="AF26" s="25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0:63" ht="12" customHeight="1" thickBot="1">
      <c r="J27" s="3"/>
      <c r="K27" s="3"/>
      <c r="L27" s="3"/>
      <c r="N27" s="4"/>
      <c r="O27" s="3"/>
      <c r="P27" s="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8"/>
    </row>
    <row r="28" spans="14:32" ht="11.25" customHeight="1" thickBot="1">
      <c r="N28" s="9"/>
      <c r="O28" s="15">
        <v>3</v>
      </c>
      <c r="Q28" s="12" t="str">
        <f>"Grupa "&amp;O28&amp;"."</f>
        <v>Grupa 3.</v>
      </c>
      <c r="R28" s="12"/>
      <c r="S28" s="16"/>
      <c r="T28" s="17" t="s">
        <v>1</v>
      </c>
      <c r="U28" s="18" t="s">
        <v>2</v>
      </c>
      <c r="V28" s="19"/>
      <c r="W28" s="17">
        <v>1</v>
      </c>
      <c r="X28" s="20">
        <v>2</v>
      </c>
      <c r="Y28" s="21">
        <v>3</v>
      </c>
      <c r="Z28" s="22" t="s">
        <v>3</v>
      </c>
      <c r="AA28" s="23" t="s">
        <v>4</v>
      </c>
      <c r="AB28" s="23" t="s">
        <v>5</v>
      </c>
      <c r="AC28" s="24" t="s">
        <v>6</v>
      </c>
      <c r="AD28" s="2"/>
      <c r="AE28" s="25"/>
      <c r="AF28" s="25"/>
    </row>
    <row r="29" spans="10:45" ht="11.25" customHeight="1">
      <c r="J29" s="26"/>
      <c r="K29" s="26"/>
      <c r="L29" s="26"/>
      <c r="N29" s="27" t="s">
        <v>0</v>
      </c>
      <c r="Q29" s="28" t="s">
        <v>7</v>
      </c>
      <c r="R29" s="28"/>
      <c r="S29" s="29" t="s">
        <v>8</v>
      </c>
      <c r="T29" s="30">
        <v>1</v>
      </c>
      <c r="U29" s="31">
        <f>IF(AND(N30&lt;&gt;"",N31&lt;&gt;""),CONCATENATE(VLOOKUP(N30,'[1]zawodnicy'!$A:$E,1,FALSE)," ",VLOOKUP(N30,'[1]zawodnicy'!$A:$E,2,FALSE)," ",VLOOKUP(N30,'[1]zawodnicy'!$A:$E,3,FALSE)," - ",VLOOKUP(N30,'[1]zawodnicy'!$A:$E,4,FALSE)),"")</f>
      </c>
      <c r="V29" s="32"/>
      <c r="W29" s="33"/>
      <c r="X29" s="34" t="str">
        <f>IF(SUM(AN34:AO34)=0,"",AN34&amp;":"&amp;AO34)</f>
        <v>21:17</v>
      </c>
      <c r="Y29" s="35" t="str">
        <f>IF(SUM(AN32:AO32)=0,"",AN32&amp;":"&amp;AO32)</f>
        <v>21:10</v>
      </c>
      <c r="Z29" s="30" t="str">
        <f>IF(SUM(AX32:BA32)=0,"",BD32&amp;":"&amp;BE32)</f>
        <v>84:60</v>
      </c>
      <c r="AA29" s="36" t="str">
        <f>IF(SUM(AX32:BA32)=0,"",BF32&amp;":"&amp;BG32)</f>
        <v>4:0</v>
      </c>
      <c r="AB29" s="36" t="str">
        <f>IF(SUM(AX32:BA32)=0,"",BH32&amp;":"&amp;BI32)</f>
        <v>2:0</v>
      </c>
      <c r="AC29" s="37">
        <f>IF(SUM(BH32:BH34)&gt;0,BJ32,"")</f>
        <v>1</v>
      </c>
      <c r="AD29" s="2"/>
      <c r="AE29" s="25"/>
      <c r="AF29" s="25"/>
      <c r="AG29" s="38"/>
      <c r="AH29" s="39" t="s">
        <v>9</v>
      </c>
      <c r="AI29" s="39"/>
      <c r="AJ29" s="39"/>
      <c r="AK29" s="39"/>
      <c r="AL29" s="39"/>
      <c r="AM29" s="39"/>
      <c r="AN29" s="39" t="s">
        <v>10</v>
      </c>
      <c r="AO29" s="39"/>
      <c r="AP29" s="39"/>
      <c r="AQ29" s="39"/>
      <c r="AR29" s="39"/>
      <c r="AS29" s="39"/>
    </row>
    <row r="30" spans="9:59" ht="11.25" customHeight="1" thickBot="1">
      <c r="I30" s="2" t="str">
        <f>"1"&amp;O28&amp;N29</f>
        <v>13Runners Up</v>
      </c>
      <c r="J30" s="40" t="str">
        <f>IF(AC29="","",IF(AC29=1,N30,IF(AC32=1,N33,IF(AC35=1,N36,""))))</f>
        <v>N0002</v>
      </c>
      <c r="K30" s="40">
        <f>IF(AC29="","",IF(AC29=1,N31,IF(AC32=1,N34,IF(AC35=1,N37,""))))</f>
        <v>0</v>
      </c>
      <c r="L30" s="40"/>
      <c r="N30" s="41" t="s">
        <v>23</v>
      </c>
      <c r="O30" s="42">
        <f>IF(O28&gt;0,(O28&amp;1)*1,"")</f>
        <v>31</v>
      </c>
      <c r="Q30" s="28"/>
      <c r="R30" s="28"/>
      <c r="S30" s="29"/>
      <c r="T30" s="43"/>
      <c r="U30" s="44" t="str">
        <f>IF(AND(N30&lt;&gt;"",N31=""),CONCATENATE(VLOOKUP(N30,'[1]zawodnicy'!$A:$E,1,FALSE)," ",VLOOKUP(N30,'[1]zawodnicy'!$A:$E,2,FALSE)," ",VLOOKUP(N30,'[1]zawodnicy'!$A:$E,3,FALSE)," - ",VLOOKUP(N30,'[1]zawodnicy'!$A:$E,4,FALSE)),"")</f>
        <v>N0002 Robert NOWAK - Mielec</v>
      </c>
      <c r="V30" s="45"/>
      <c r="W30" s="46"/>
      <c r="X30" s="47" t="str">
        <f>IF(SUM(AP34:AQ34)=0,"",AP34&amp;":"&amp;AQ34)</f>
        <v>21:19</v>
      </c>
      <c r="Y30" s="48" t="str">
        <f>IF(SUM(AP32:AQ32)=0,"",AP32&amp;":"&amp;AQ32)</f>
        <v>21:14</v>
      </c>
      <c r="Z30" s="43"/>
      <c r="AA30" s="49"/>
      <c r="AB30" s="49"/>
      <c r="AC30" s="50"/>
      <c r="AD30" s="2"/>
      <c r="AE30" s="25"/>
      <c r="AF30" s="25"/>
      <c r="AG30" s="38"/>
      <c r="BD30" s="13">
        <f>SUM(BD32:BD34)</f>
        <v>192</v>
      </c>
      <c r="BE30" s="13">
        <f>SUM(BE32:BE34)</f>
        <v>192</v>
      </c>
      <c r="BF30" s="13">
        <f>SUM(BF32:BF34)</f>
        <v>6</v>
      </c>
      <c r="BG30" s="13">
        <f>SUM(BG32:BG34)</f>
        <v>6</v>
      </c>
    </row>
    <row r="31" spans="10:63" ht="11.25" customHeight="1" thickBot="1">
      <c r="J31" s="40"/>
      <c r="K31" s="26"/>
      <c r="L31" s="26"/>
      <c r="N31" s="51"/>
      <c r="O31" s="26"/>
      <c r="P31" s="26"/>
      <c r="Q31" s="28"/>
      <c r="R31" s="28"/>
      <c r="S31" s="29"/>
      <c r="T31" s="52"/>
      <c r="U31" s="53">
        <f>IF(N31&lt;&gt;"",CONCATENATE(VLOOKUP(N31,'[1]zawodnicy'!$A:$E,1,FALSE)," ",VLOOKUP(N31,'[1]zawodnicy'!$A:$E,2,FALSE)," ",VLOOKUP(N31,'[1]zawodnicy'!$A:$E,3,FALSE)," - ",VLOOKUP(N31,'[1]zawodnicy'!$A:$E,4,FALSE)),"")</f>
      </c>
      <c r="V31" s="54"/>
      <c r="W31" s="46"/>
      <c r="X31" s="55">
        <f>IF(SUM(AR34:AS34)=0,"",AR34&amp;":"&amp;AS34)</f>
      </c>
      <c r="Y31" s="56">
        <f>IF(SUM(AR32:AS32)=0,"",AR32&amp;":"&amp;AS32)</f>
      </c>
      <c r="Z31" s="52"/>
      <c r="AA31" s="57"/>
      <c r="AB31" s="57"/>
      <c r="AC31" s="58"/>
      <c r="AD31" s="2"/>
      <c r="AE31" s="25"/>
      <c r="AF31" s="25"/>
      <c r="AG31" s="38"/>
      <c r="AH31" s="59" t="s">
        <v>12</v>
      </c>
      <c r="AI31" s="60"/>
      <c r="AJ31" s="61" t="s">
        <v>13</v>
      </c>
      <c r="AK31" s="60"/>
      <c r="AL31" s="61" t="s">
        <v>14</v>
      </c>
      <c r="AM31" s="62"/>
      <c r="AN31" s="59" t="s">
        <v>12</v>
      </c>
      <c r="AO31" s="60"/>
      <c r="AP31" s="61" t="s">
        <v>13</v>
      </c>
      <c r="AQ31" s="60"/>
      <c r="AR31" s="61" t="s">
        <v>14</v>
      </c>
      <c r="AS31" s="60"/>
      <c r="AT31" s="25"/>
      <c r="AU31" s="25"/>
      <c r="AV31" s="59">
        <v>1</v>
      </c>
      <c r="AW31" s="60"/>
      <c r="AX31" s="61">
        <v>2</v>
      </c>
      <c r="AY31" s="60"/>
      <c r="AZ31" s="61">
        <v>3</v>
      </c>
      <c r="BA31" s="62"/>
      <c r="BD31" s="59" t="s">
        <v>3</v>
      </c>
      <c r="BE31" s="62"/>
      <c r="BF31" s="59" t="s">
        <v>4</v>
      </c>
      <c r="BG31" s="62"/>
      <c r="BH31" s="59" t="s">
        <v>5</v>
      </c>
      <c r="BI31" s="62"/>
      <c r="BJ31" s="63" t="s">
        <v>6</v>
      </c>
      <c r="BK31" s="14">
        <f>SUM(BK32:BK34)</f>
        <v>0</v>
      </c>
    </row>
    <row r="32" spans="1:63" ht="11.25" customHeight="1">
      <c r="A32" s="13">
        <f>S32</f>
        <v>3</v>
      </c>
      <c r="B32" s="2" t="str">
        <f>IF(N30="","",N30)</f>
        <v>N0002</v>
      </c>
      <c r="C32" s="2">
        <f>IF(N31="","",N31)</f>
      </c>
      <c r="D32" s="2" t="str">
        <f>IF(N36="","",N36)</f>
        <v>O0006</v>
      </c>
      <c r="E32" s="2">
        <f>IF(N37="","",N37)</f>
      </c>
      <c r="I32" s="2" t="str">
        <f>"2"&amp;O28&amp;N29</f>
        <v>23Runners Up</v>
      </c>
      <c r="J32" s="40" t="str">
        <f>IF(AC32="","",IF(AC29=2,N30,IF(AC32=2,N33,IF(AC35=2,N36,""))))</f>
        <v>S0029</v>
      </c>
      <c r="K32" s="40">
        <f>IF(AC32="","",IF(AC29=2,N31,IF(AC32=2,N34,IF(AC35=2,N37,""))))</f>
        <v>0</v>
      </c>
      <c r="M32" s="64" t="str">
        <f>N29</f>
        <v>Runners Up</v>
      </c>
      <c r="O32" s="26"/>
      <c r="P32" s="26"/>
      <c r="Q32" s="65">
        <f>IF(AT32&gt;0,"",IF(A32=0,"",IF(VLOOKUP(A32,'[1]plan gier'!A:S,19,FALSE)="","",VLOOKUP(A32,'[1]plan gier'!A:S,19,FALSE))))</f>
      </c>
      <c r="R32" s="66" t="s">
        <v>15</v>
      </c>
      <c r="S32" s="67">
        <v>3</v>
      </c>
      <c r="T32" s="68">
        <v>2</v>
      </c>
      <c r="U32" s="69">
        <f>IF(AND(N33&lt;&gt;"",N34&lt;&gt;""),CONCATENATE(VLOOKUP(N33,'[1]zawodnicy'!$A:$E,1,FALSE)," ",VLOOKUP(N33,'[1]zawodnicy'!$A:$E,2,FALSE)," ",VLOOKUP(N33,'[1]zawodnicy'!$A:$E,3,FALSE)," - ",VLOOKUP(N33,'[1]zawodnicy'!$A:$E,4,FALSE)),"")</f>
      </c>
      <c r="V32" s="70"/>
      <c r="W32" s="71" t="str">
        <f>IF(SUM(AN34:AO34)=0,"",AO34&amp;":"&amp;AN34)</f>
        <v>17:21</v>
      </c>
      <c r="X32" s="72"/>
      <c r="Y32" s="73" t="str">
        <f>IF(SUM(AN33:AO33)=0,"",AN33&amp;":"&amp;AO33)</f>
        <v>21:2</v>
      </c>
      <c r="Z32" s="68" t="str">
        <f>IF(SUM(AV33:AW33,AZ33:BA33)=0,"",BD33&amp;":"&amp;BE33)</f>
        <v>78:48</v>
      </c>
      <c r="AA32" s="74" t="str">
        <f>IF(SUM(AV33:AW33,AZ33:BA33)=0,"",BF33&amp;":"&amp;BG33)</f>
        <v>2:2</v>
      </c>
      <c r="AB32" s="74" t="str">
        <f>IF(SUM(AV33:AW33,AZ33:BA33)=0,"",BH33&amp;":"&amp;BI33)</f>
        <v>1:1</v>
      </c>
      <c r="AC32" s="75">
        <f>IF(SUM(BH32:BH34)&gt;0,BJ33,"")</f>
        <v>2</v>
      </c>
      <c r="AD32" s="2"/>
      <c r="AE32" s="25"/>
      <c r="AF32" s="25"/>
      <c r="AG32" s="66" t="s">
        <v>15</v>
      </c>
      <c r="AH32" s="76">
        <f>IF(ISBLANK(S32),"",VLOOKUP(S32,'[1]plan gier'!$X:$AN,12,FALSE))</f>
        <v>21</v>
      </c>
      <c r="AI32" s="77">
        <f>IF(ISBLANK(S32),"",VLOOKUP(S32,'[1]plan gier'!$X:$AN,13,FALSE))</f>
        <v>10</v>
      </c>
      <c r="AJ32" s="77">
        <f>IF(ISBLANK(S32),"",VLOOKUP(S32,'[1]plan gier'!$X:$AN,14,FALSE))</f>
        <v>21</v>
      </c>
      <c r="AK32" s="77">
        <f>IF(ISBLANK(S32),"",VLOOKUP(S32,'[1]plan gier'!$X:$AN,15,FALSE))</f>
        <v>14</v>
      </c>
      <c r="AL32" s="77">
        <f>IF(ISBLANK(S32),"",VLOOKUP(S32,'[1]plan gier'!$X:$AN,16,FALSE))</f>
        <v>0</v>
      </c>
      <c r="AM32" s="77">
        <f>IF(ISBLANK(S32),"",VLOOKUP(S32,'[1]plan gier'!$X:$AN,17,FALSE))</f>
        <v>0</v>
      </c>
      <c r="AN32" s="78">
        <f aca="true" t="shared" si="2" ref="AN32:AS34">IF(AH32="",0,AH32)</f>
        <v>21</v>
      </c>
      <c r="AO32" s="79">
        <f t="shared" si="2"/>
        <v>10</v>
      </c>
      <c r="AP32" s="80">
        <f t="shared" si="2"/>
        <v>21</v>
      </c>
      <c r="AQ32" s="79">
        <f t="shared" si="2"/>
        <v>14</v>
      </c>
      <c r="AR32" s="80">
        <f t="shared" si="2"/>
        <v>0</v>
      </c>
      <c r="AS32" s="79">
        <f t="shared" si="2"/>
        <v>0</v>
      </c>
      <c r="AT32" s="81">
        <f>SUM(AN32:AS32)</f>
        <v>66</v>
      </c>
      <c r="AU32" s="82">
        <v>1</v>
      </c>
      <c r="AV32" s="83"/>
      <c r="AW32" s="84"/>
      <c r="AX32" s="77">
        <f>IF(AH34&gt;AI34,1,0)+IF(AJ34&gt;AK34,1,0)+IF(AL34&gt;AM34,1,0)</f>
        <v>2</v>
      </c>
      <c r="AY32" s="77">
        <f>AV33</f>
        <v>0</v>
      </c>
      <c r="AZ32" s="77">
        <f>IF(AH32&gt;AI32,1,0)+IF(AJ32&gt;AK32,1,0)+IF(AL32&gt;AM32,1,0)</f>
        <v>2</v>
      </c>
      <c r="BA32" s="85">
        <f>AV34</f>
        <v>0</v>
      </c>
      <c r="BD32" s="76">
        <f>AN32+AP32+AR32+AN34+AP34+AR34</f>
        <v>84</v>
      </c>
      <c r="BE32" s="85">
        <f>AO32+AQ32+AS32+AO34+AQ34+AS34</f>
        <v>60</v>
      </c>
      <c r="BF32" s="76">
        <f>AX32+AZ32</f>
        <v>4</v>
      </c>
      <c r="BG32" s="85">
        <f>AY32+BA32</f>
        <v>0</v>
      </c>
      <c r="BH32" s="76">
        <f>IF(AX32&gt;AY32,1,0)+IF(AZ32&gt;BA32,1,0)</f>
        <v>2</v>
      </c>
      <c r="BI32" s="86">
        <f>IF(AY32&gt;AX32,1,0)+IF(BA32&gt;AZ32,1,0)</f>
        <v>0</v>
      </c>
      <c r="BJ32" s="87">
        <f>IF(BH32+BI32=0,"",IF(BK32=MAX(BK32:BK34),1,IF(BK32=MIN(BK32:BK34),3,2)))</f>
        <v>1</v>
      </c>
      <c r="BK32" s="14">
        <f>IF(BH32+BI32&lt;&gt;0,BH32-BI32+(BF32-BG32)/100+(BD32-BE32)/10000,-2)</f>
        <v>2.0424</v>
      </c>
    </row>
    <row r="33" spans="1:63" ht="11.25" customHeight="1">
      <c r="A33" s="13">
        <f>S33</f>
        <v>6</v>
      </c>
      <c r="B33" s="2" t="str">
        <f>IF(N33="","",N33)</f>
        <v>S0029</v>
      </c>
      <c r="C33" s="2">
        <f>IF(N34="","",N34)</f>
      </c>
      <c r="D33" s="2" t="str">
        <f>IF(N36="","",N36)</f>
        <v>O0006</v>
      </c>
      <c r="E33" s="2">
        <f>IF(N37="","",N37)</f>
      </c>
      <c r="J33" s="40"/>
      <c r="K33" s="13"/>
      <c r="M33" s="64" t="str">
        <f>N29</f>
        <v>Runners Up</v>
      </c>
      <c r="N33" s="41" t="s">
        <v>24</v>
      </c>
      <c r="O33" s="42">
        <f>IF(O28&gt;0,(O28&amp;2)*1,"")</f>
        <v>32</v>
      </c>
      <c r="Q33" s="65">
        <f>IF(AT33&gt;0,"",IF(A33=0,"",IF(VLOOKUP(A33,'[1]plan gier'!A:S,19,FALSE)="","",VLOOKUP(A33,'[1]plan gier'!A:S,19,FALSE))))</f>
      </c>
      <c r="R33" s="66" t="s">
        <v>17</v>
      </c>
      <c r="S33" s="67">
        <v>6</v>
      </c>
      <c r="T33" s="43"/>
      <c r="U33" s="44" t="str">
        <f>IF(AND(N33&lt;&gt;"",N34=""),CONCATENATE(VLOOKUP(N33,'[1]zawodnicy'!$A:$E,1,FALSE)," ",VLOOKUP(N33,'[1]zawodnicy'!$A:$E,2,FALSE)," ",VLOOKUP(N33,'[1]zawodnicy'!$A:$E,3,FALSE)," - ",VLOOKUP(N33,'[1]zawodnicy'!$A:$E,4,FALSE)),"")</f>
        <v>S0029 Patryk STOLARZ - Mielec</v>
      </c>
      <c r="V33" s="45"/>
      <c r="W33" s="88" t="str">
        <f>IF(SUM(AP34:AQ34)=0,"",AQ34&amp;":"&amp;AP34)</f>
        <v>19:21</v>
      </c>
      <c r="X33" s="89"/>
      <c r="Y33" s="48" t="str">
        <f>IF(SUM(AP33:AQ33)=0,"",AP33&amp;":"&amp;AQ33)</f>
        <v>21:4</v>
      </c>
      <c r="Z33" s="43"/>
      <c r="AA33" s="49"/>
      <c r="AB33" s="49"/>
      <c r="AC33" s="50"/>
      <c r="AD33" s="2"/>
      <c r="AE33" s="25"/>
      <c r="AF33" s="25"/>
      <c r="AG33" s="66" t="s">
        <v>17</v>
      </c>
      <c r="AH33" s="90">
        <f>IF(ISBLANK(S33),"",VLOOKUP(S33,'[1]plan gier'!$X:$AN,12,FALSE))</f>
        <v>21</v>
      </c>
      <c r="AI33" s="91">
        <f>IF(ISBLANK(S33),"",VLOOKUP(S33,'[1]plan gier'!$X:$AN,13,FALSE))</f>
        <v>2</v>
      </c>
      <c r="AJ33" s="91">
        <f>IF(ISBLANK(S33),"",VLOOKUP(S33,'[1]plan gier'!$X:$AN,14,FALSE))</f>
        <v>21</v>
      </c>
      <c r="AK33" s="91">
        <f>IF(ISBLANK(S33),"",VLOOKUP(S33,'[1]plan gier'!$X:$AN,15,FALSE))</f>
        <v>4</v>
      </c>
      <c r="AL33" s="91">
        <f>IF(ISBLANK(S33),"",VLOOKUP(S33,'[1]plan gier'!$X:$AN,16,FALSE))</f>
        <v>0</v>
      </c>
      <c r="AM33" s="91">
        <f>IF(ISBLANK(S33),"",VLOOKUP(S33,'[1]plan gier'!$X:$AN,17,FALSE))</f>
        <v>0</v>
      </c>
      <c r="AN33" s="92">
        <f t="shared" si="2"/>
        <v>21</v>
      </c>
      <c r="AO33" s="91">
        <f t="shared" si="2"/>
        <v>2</v>
      </c>
      <c r="AP33" s="93">
        <f t="shared" si="2"/>
        <v>21</v>
      </c>
      <c r="AQ33" s="91">
        <f t="shared" si="2"/>
        <v>4</v>
      </c>
      <c r="AR33" s="93">
        <f t="shared" si="2"/>
        <v>0</v>
      </c>
      <c r="AS33" s="91">
        <f t="shared" si="2"/>
        <v>0</v>
      </c>
      <c r="AT33" s="81">
        <f>SUM(AN33:AS33)</f>
        <v>48</v>
      </c>
      <c r="AU33" s="82">
        <v>2</v>
      </c>
      <c r="AV33" s="90">
        <f>IF(AH34&lt;AI34,1,0)+IF(AJ34&lt;AK34,1,0)+IF(AL34&lt;AM34,1,0)</f>
        <v>0</v>
      </c>
      <c r="AW33" s="91">
        <f>AX32</f>
        <v>2</v>
      </c>
      <c r="AX33" s="94"/>
      <c r="AY33" s="95"/>
      <c r="AZ33" s="91">
        <f>IF(AH33&gt;AI33,1,0)+IF(AJ33&gt;AK33,1,0)+IF(AL33&gt;AM33,1,0)</f>
        <v>2</v>
      </c>
      <c r="BA33" s="96">
        <f>AX34</f>
        <v>0</v>
      </c>
      <c r="BD33" s="90">
        <f>AN33+AP33+AR33+AO34+AQ34+AS34</f>
        <v>78</v>
      </c>
      <c r="BE33" s="96">
        <f>AO33+AQ33+AS33+AN34+AP34+AR34</f>
        <v>48</v>
      </c>
      <c r="BF33" s="90">
        <f>AV33+AZ33</f>
        <v>2</v>
      </c>
      <c r="BG33" s="96">
        <f>AW33+BA33</f>
        <v>2</v>
      </c>
      <c r="BH33" s="90">
        <f>IF(AV33&gt;AW33,1,0)+IF(AZ33&gt;BA33,1,0)</f>
        <v>1</v>
      </c>
      <c r="BI33" s="97">
        <f>IF(AW33&gt;AV33,1,0)+IF(BA33&gt;AZ33,1,0)</f>
        <v>1</v>
      </c>
      <c r="BJ33" s="98">
        <f>IF(BH33+BI33=0,"",IF(BK33=MAX(BK32:BK34),1,IF(BK33=MIN(BK32:BK34),3,2)))</f>
        <v>2</v>
      </c>
      <c r="BK33" s="14">
        <f>IF(BH33+BI33&lt;&gt;0,BH33-BI33+(BF33-BG33)/100+(BD33-BE33)/10000,-2)</f>
        <v>0.003</v>
      </c>
    </row>
    <row r="34" spans="1:63" ht="11.25" customHeight="1" thickBot="1">
      <c r="A34" s="13">
        <f>S34</f>
        <v>9</v>
      </c>
      <c r="B34" s="2" t="str">
        <f>IF(N30="","",N30)</f>
        <v>N0002</v>
      </c>
      <c r="C34" s="2">
        <f>IF(N31="","",N31)</f>
      </c>
      <c r="D34" s="2" t="str">
        <f>IF(N33="","",N33)</f>
        <v>S0029</v>
      </c>
      <c r="E34" s="2">
        <f>IF(N34="","",N34)</f>
      </c>
      <c r="I34" s="2" t="str">
        <f>"3"&amp;O28&amp;N29</f>
        <v>33Runners Up</v>
      </c>
      <c r="J34" s="40" t="str">
        <f>IF(AC35="","",IF(AC29=3,N30,IF(AC32=3,N33,IF(AC35=3,N36,""))))</f>
        <v>O0006</v>
      </c>
      <c r="K34" s="40">
        <f>IF(AC35="","",IF(AC29=3,N31,IF(AC32=3,N34,IF(AC35=3,N37,""))))</f>
        <v>0</v>
      </c>
      <c r="M34" s="64" t="str">
        <f>N29</f>
        <v>Runners Up</v>
      </c>
      <c r="N34" s="51"/>
      <c r="O34" s="26"/>
      <c r="P34" s="26"/>
      <c r="Q34" s="65">
        <f>IF(AT34&gt;0,"",IF(A34=0,"",IF(VLOOKUP(A34,'[1]plan gier'!A:S,19,FALSE)="","",VLOOKUP(A34,'[1]plan gier'!A:S,19,FALSE))))</f>
      </c>
      <c r="R34" s="99" t="s">
        <v>18</v>
      </c>
      <c r="S34" s="67">
        <v>9</v>
      </c>
      <c r="T34" s="52"/>
      <c r="U34" s="53">
        <f>IF(N34&lt;&gt;"",CONCATENATE(VLOOKUP(N34,'[1]zawodnicy'!$A:$E,1,FALSE)," ",VLOOKUP(N34,'[1]zawodnicy'!$A:$E,2,FALSE)," ",VLOOKUP(N34,'[1]zawodnicy'!$A:$E,3,FALSE)," - ",VLOOKUP(N34,'[1]zawodnicy'!$A:$E,4,FALSE)),"")</f>
      </c>
      <c r="V34" s="54"/>
      <c r="W34" s="100">
        <f>IF(SUM(AR34:AS34)=0,"",AS34&amp;":"&amp;AR34)</f>
      </c>
      <c r="X34" s="89"/>
      <c r="Y34" s="56">
        <f>IF(SUM(AR33:AS33)=0,"",AR33&amp;":"&amp;AS33)</f>
      </c>
      <c r="Z34" s="52"/>
      <c r="AA34" s="57"/>
      <c r="AB34" s="57"/>
      <c r="AC34" s="58"/>
      <c r="AD34" s="2"/>
      <c r="AE34" s="25"/>
      <c r="AF34" s="25"/>
      <c r="AG34" s="99" t="s">
        <v>18</v>
      </c>
      <c r="AH34" s="101">
        <f>IF(ISBLANK(S34),"",VLOOKUP(S34,'[1]plan gier'!$X:$AN,12,FALSE))</f>
        <v>21</v>
      </c>
      <c r="AI34" s="102">
        <f>IF(ISBLANK(S34),"",VLOOKUP(S34,'[1]plan gier'!$X:$AN,13,FALSE))</f>
        <v>17</v>
      </c>
      <c r="AJ34" s="102">
        <f>IF(ISBLANK(S34),"",VLOOKUP(S34,'[1]plan gier'!$X:$AN,14,FALSE))</f>
        <v>21</v>
      </c>
      <c r="AK34" s="102">
        <f>IF(ISBLANK(S34),"",VLOOKUP(S34,'[1]plan gier'!$X:$AN,15,FALSE))</f>
        <v>19</v>
      </c>
      <c r="AL34" s="102">
        <f>IF(ISBLANK(S34),"",VLOOKUP(S34,'[1]plan gier'!$X:$AN,16,FALSE))</f>
        <v>0</v>
      </c>
      <c r="AM34" s="102">
        <f>IF(ISBLANK(S34),"",VLOOKUP(S34,'[1]plan gier'!$X:$AN,17,FALSE))</f>
        <v>0</v>
      </c>
      <c r="AN34" s="103">
        <f t="shared" si="2"/>
        <v>21</v>
      </c>
      <c r="AO34" s="102">
        <f t="shared" si="2"/>
        <v>17</v>
      </c>
      <c r="AP34" s="104">
        <f t="shared" si="2"/>
        <v>21</v>
      </c>
      <c r="AQ34" s="102">
        <f t="shared" si="2"/>
        <v>19</v>
      </c>
      <c r="AR34" s="104">
        <f t="shared" si="2"/>
        <v>0</v>
      </c>
      <c r="AS34" s="102">
        <f t="shared" si="2"/>
        <v>0</v>
      </c>
      <c r="AT34" s="81">
        <f>SUM(AN34:AS34)</f>
        <v>78</v>
      </c>
      <c r="AU34" s="82">
        <v>3</v>
      </c>
      <c r="AV34" s="101">
        <f>IF(AH32&lt;AI32,1,0)+IF(AJ32&lt;AK32,1,0)+IF(AL32&lt;AM32,1,0)</f>
        <v>0</v>
      </c>
      <c r="AW34" s="102">
        <f>AZ32</f>
        <v>2</v>
      </c>
      <c r="AX34" s="102">
        <f>IF(AH33&lt;AI33,1,0)+IF(AJ33&lt;AK33,1,0)+IF(AL33&lt;AM33,1,0)</f>
        <v>0</v>
      </c>
      <c r="AY34" s="102">
        <f>AZ33</f>
        <v>2</v>
      </c>
      <c r="AZ34" s="105"/>
      <c r="BA34" s="106"/>
      <c r="BD34" s="101">
        <f>AO32+AQ32+AS32+AO33+AQ33+AS33</f>
        <v>30</v>
      </c>
      <c r="BE34" s="107">
        <f>AN32+AP32+AR32+AN33+AP33+AR33</f>
        <v>84</v>
      </c>
      <c r="BF34" s="101">
        <f>AV34+AX34</f>
        <v>0</v>
      </c>
      <c r="BG34" s="107">
        <f>AW34+AY34</f>
        <v>4</v>
      </c>
      <c r="BH34" s="101">
        <f>IF(AV34&gt;AW34,1,0)+IF(AX34&gt;AY34,1,0)</f>
        <v>0</v>
      </c>
      <c r="BI34" s="108">
        <f>IF(AW34&gt;AV34,1,0)+IF(AY34&gt;AX34,1,0)</f>
        <v>2</v>
      </c>
      <c r="BJ34" s="109">
        <f>IF(BH34+BI34=0,"",IF(BK34=MAX(BK32:BK34),1,IF(BK34=MIN(BK32:BK34),3,2)))</f>
        <v>3</v>
      </c>
      <c r="BK34" s="14">
        <f>IF(BH34+BI34&lt;&gt;0,BH34-BI34+(BF34-BG34)/100+(BD34-BE34)/10000,-2)</f>
        <v>-2.0454</v>
      </c>
    </row>
    <row r="35" spans="1:59" ht="11.25" customHeight="1">
      <c r="A35" s="2"/>
      <c r="J35" s="26"/>
      <c r="K35" s="26"/>
      <c r="L35" s="26"/>
      <c r="O35" s="26"/>
      <c r="P35" s="26"/>
      <c r="Q35" s="2"/>
      <c r="R35" s="2"/>
      <c r="S35" s="2"/>
      <c r="T35" s="68">
        <v>3</v>
      </c>
      <c r="U35" s="69">
        <f>IF(AND(N36&lt;&gt;"",N37&lt;&gt;""),CONCATENATE(VLOOKUP(N36,'[1]zawodnicy'!$A:$E,1,FALSE)," ",VLOOKUP(N36,'[1]zawodnicy'!$A:$E,2,FALSE)," ",VLOOKUP(N36,'[1]zawodnicy'!$A:$E,3,FALSE)," - ",VLOOKUP(N36,'[1]zawodnicy'!$A:$E,4,FALSE)),"")</f>
      </c>
      <c r="V35" s="70"/>
      <c r="W35" s="71" t="str">
        <f>IF(SUM(AN32:AO32)=0,"",AO32&amp;":"&amp;AN32)</f>
        <v>10:21</v>
      </c>
      <c r="X35" s="110" t="str">
        <f>IF(SUM(AN33:AO33)=0,"",AO33&amp;":"&amp;AN33)</f>
        <v>2:21</v>
      </c>
      <c r="Y35" s="111"/>
      <c r="Z35" s="68" t="str">
        <f>IF(SUM(AV34:AY34)=0,"",BD34&amp;":"&amp;BE34)</f>
        <v>30:84</v>
      </c>
      <c r="AA35" s="74" t="str">
        <f>IF(SUM(AV34:AY34)=0,"",BF34&amp;":"&amp;BG34)</f>
        <v>0:4</v>
      </c>
      <c r="AB35" s="74" t="str">
        <f>IF(SUM(AV34:AY34)=0,"",BH34&amp;":"&amp;BI34)</f>
        <v>0:2</v>
      </c>
      <c r="AC35" s="75">
        <f>IF(SUM(BH32:BH34)&gt;0,BJ34,"")</f>
        <v>3</v>
      </c>
      <c r="AD35" s="2"/>
      <c r="AE35" s="25"/>
      <c r="AF35" s="25"/>
      <c r="BD35" s="13">
        <f>SUM(BD32:BD34)</f>
        <v>192</v>
      </c>
      <c r="BE35" s="13">
        <f>SUM(BE32:BE34)</f>
        <v>192</v>
      </c>
      <c r="BF35" s="13">
        <f>SUM(BF32:BF34)</f>
        <v>6</v>
      </c>
      <c r="BG35" s="13">
        <f>SUM(BG32:BG34)</f>
        <v>6</v>
      </c>
    </row>
    <row r="36" spans="1:63" ht="11.25" customHeight="1">
      <c r="A36" s="13"/>
      <c r="J36" s="13"/>
      <c r="K36" s="13"/>
      <c r="L36" s="13"/>
      <c r="N36" s="41" t="s">
        <v>25</v>
      </c>
      <c r="O36" s="42">
        <f>IF(O28&gt;0,(O28&amp;3)*1,"")</f>
        <v>33</v>
      </c>
      <c r="Q36" s="112"/>
      <c r="R36" s="112"/>
      <c r="S36" s="67"/>
      <c r="T36" s="43"/>
      <c r="U36" s="44" t="str">
        <f>IF(AND(N36&lt;&gt;"",N37=""),CONCATENATE(VLOOKUP(N36,'[1]zawodnicy'!$A:$E,1,FALSE)," ",VLOOKUP(N36,'[1]zawodnicy'!$A:$E,2,FALSE)," ",VLOOKUP(N36,'[1]zawodnicy'!$A:$E,3,FALSE)," - ",VLOOKUP(N36,'[1]zawodnicy'!$A:$E,4,FALSE)),"")</f>
        <v>O0006 Jessica ORZECHOWICZ - Jasło</v>
      </c>
      <c r="V36" s="45"/>
      <c r="W36" s="88" t="str">
        <f>IF(SUM(AP32:AQ32)=0,"",AQ32&amp;":"&amp;AP32)</f>
        <v>14:21</v>
      </c>
      <c r="X36" s="47" t="str">
        <f>IF(SUM(AP33:AQ33)=0,"",AQ33&amp;":"&amp;AP33)</f>
        <v>4:21</v>
      </c>
      <c r="Y36" s="113"/>
      <c r="Z36" s="43"/>
      <c r="AA36" s="49"/>
      <c r="AB36" s="49"/>
      <c r="AC36" s="50"/>
      <c r="AD36" s="2"/>
      <c r="AE36" s="25"/>
      <c r="AF36" s="25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1.25" customHeight="1" thickBot="1">
      <c r="A37" s="2"/>
      <c r="J37" s="26"/>
      <c r="K37" s="26"/>
      <c r="L37" s="26"/>
      <c r="N37" s="51"/>
      <c r="O37" s="26"/>
      <c r="P37" s="26"/>
      <c r="Q37" s="2"/>
      <c r="R37" s="2"/>
      <c r="S37" s="2"/>
      <c r="T37" s="114"/>
      <c r="U37" s="115">
        <f>IF(N37&lt;&gt;"",CONCATENATE(VLOOKUP(N37,'[1]zawodnicy'!$A:$E,1,FALSE)," ",VLOOKUP(N37,'[1]zawodnicy'!$A:$E,2,FALSE)," ",VLOOKUP(N37,'[1]zawodnicy'!$A:$E,3,FALSE)," - ",VLOOKUP(N37,'[1]zawodnicy'!$A:$E,4,FALSE)),"")</f>
      </c>
      <c r="V37" s="116"/>
      <c r="W37" s="117">
        <f>IF(SUM(AR32:AS32)=0,"",AS32&amp;":"&amp;AR32)</f>
      </c>
      <c r="X37" s="118">
        <f>IF(SUM(AR33:AS33)=0,"",AS33&amp;":"&amp;AR33)</f>
      </c>
      <c r="Y37" s="119"/>
      <c r="Z37" s="114"/>
      <c r="AA37" s="120"/>
      <c r="AB37" s="120"/>
      <c r="AC37" s="121"/>
      <c r="AD37" s="40"/>
      <c r="AE37" s="25"/>
      <c r="AF37" s="25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0:63" ht="12" customHeight="1">
      <c r="J38" s="3"/>
      <c r="K38" s="3"/>
      <c r="L38" s="3"/>
      <c r="N38" s="4"/>
      <c r="O38" s="3"/>
      <c r="P38" s="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8"/>
    </row>
    <row r="39" spans="10:63" ht="12" customHeight="1">
      <c r="J39" s="3"/>
      <c r="K39" s="3"/>
      <c r="L39" s="3"/>
      <c r="N39" s="4"/>
      <c r="O39" s="3"/>
      <c r="P39" s="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8"/>
    </row>
    <row r="40" spans="10:32" ht="11.25" customHeight="1">
      <c r="J40" s="2"/>
      <c r="N40" s="122" t="s">
        <v>0</v>
      </c>
      <c r="P40" s="123"/>
      <c r="Q40" s="1"/>
      <c r="R40" s="1"/>
      <c r="S40" s="1"/>
      <c r="T40" s="124"/>
      <c r="U40" s="125"/>
      <c r="V40" s="125"/>
      <c r="W40" s="125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1.25" customHeight="1">
      <c r="A41" s="126">
        <f>V41</f>
        <v>0</v>
      </c>
      <c r="B41" s="2" t="str">
        <f>IF(TYPE(S41)=16,"",S41)</f>
        <v>R0008</v>
      </c>
      <c r="F41" s="2" t="str">
        <f>IF(A41=0,IF(AND(LEN(B41)&gt;0,LEN(D41)=0),VLOOKUP(B41,'[1]zawodnicy'!$A:$E,1,FALSE),IF(AND(LEN(D41)&gt;0,LEN(B41)=0),VLOOKUP(D41,'[1]zawodnicy'!$A:$E,1,FALSE),"")),IF((VLOOKUP(A41,'[1]plan gier'!$X:$AF,7,FALSE))="","",VLOOKUP(VLOOKUP(A41,'[1]plan gier'!$X:$AF,7,FALSE),'[1]zawodnicy'!$A:$E,1,FALSE)))</f>
        <v>R0008</v>
      </c>
      <c r="H41" s="2">
        <f>IF(A41=0,"",IF((VLOOKUP(A41,'[1]plan gier'!$X:$AF,7,FALSE))="","",VLOOKUP(A41,'[1]plan gier'!$X:$AF,9,FALSE)))</f>
      </c>
      <c r="J41" s="127"/>
      <c r="L41" s="65">
        <f>IF(A41=0,"",IF(VLOOKUP(A41,'[1]plan gier'!A:S,19,FALSE)="","",VLOOKUP(A41,'[1]plan gier'!A:S,19,FALSE)))</f>
      </c>
      <c r="M41" s="2" t="str">
        <f>N40</f>
        <v>Runners Up</v>
      </c>
      <c r="N41" s="128"/>
      <c r="O41" s="129"/>
      <c r="P41" s="128"/>
      <c r="Q41" s="130" t="s">
        <v>26</v>
      </c>
      <c r="R41" s="131"/>
      <c r="S41" s="132" t="str">
        <f>UPPER(IF((N40=""),"",IF(TYPE(VLOOKUP(1&amp;1&amp;N40,I:J,2,FALSE))=2,VLOOKUP(1&amp;1&amp;N40,I:J,2,FALSE),"")))</f>
        <v>R0008</v>
      </c>
      <c r="T41" s="133"/>
      <c r="U41" s="133" t="str">
        <f>IF(S41&lt;&gt;"",CONCATENATE(VLOOKUP(S41,'[1]zawodnicy'!$A:$E,2,FALSE)," ",VLOOKUP(S41,'[1]zawodnicy'!$A:$E,3,FALSE)," - ",VLOOKUP(S41,'[1]zawodnicy'!$A:$E,4,FALSE)),"")</f>
        <v>Dawid RZESZUTEK - Mielec</v>
      </c>
      <c r="V41" s="134"/>
      <c r="W41" s="135" t="str">
        <f>IF(ISBLANK(V41),IF(AND(LEN(S41)&gt;0,LEN(S42)=0),VLOOKUP(S41,'[1]zawodnicy'!$A:$E,3,FALSE),IF(AND(LEN(S42)&gt;0,LEN(S41)=0),VLOOKUP(S42,'[1]zawodnicy'!$A:$E,3,FALSE),"")),IF((VLOOKUP(V41,'[1]plan gier'!$X:$AF,7,FALSE))="","",VLOOKUP(VLOOKUP(V41,'[1]plan gier'!$X:$AF,7,FALSE),'[1]zawodnicy'!$A:$E,3,FALSE)))</f>
        <v>RZESZUTEK</v>
      </c>
      <c r="X41" s="136"/>
      <c r="Y41" s="136"/>
      <c r="Z41" s="2"/>
      <c r="AA41" s="2"/>
      <c r="AB41" s="2"/>
      <c r="AC41" s="2"/>
      <c r="AD41" s="2"/>
      <c r="AE41" s="2"/>
      <c r="AF41" s="2"/>
    </row>
    <row r="42" spans="10:32" ht="11.25" customHeight="1">
      <c r="J42" s="127"/>
      <c r="N42" s="128"/>
      <c r="O42" s="129"/>
      <c r="P42" s="128"/>
      <c r="Q42" s="130"/>
      <c r="R42" s="131"/>
      <c r="S42" s="137"/>
      <c r="T42" s="138"/>
      <c r="U42" s="138"/>
      <c r="V42" s="139"/>
      <c r="W42" s="140"/>
      <c r="X42" s="141"/>
      <c r="Y42" s="142"/>
      <c r="Z42" s="2"/>
      <c r="AA42" s="2"/>
      <c r="AB42" s="2"/>
      <c r="AC42" s="2"/>
      <c r="AD42" s="2"/>
      <c r="AE42" s="2"/>
      <c r="AF42" s="2"/>
    </row>
    <row r="43" spans="1:32" ht="11.25" customHeight="1">
      <c r="A43" s="143">
        <f>Y43</f>
        <v>12</v>
      </c>
      <c r="B43" s="2" t="str">
        <f>F41</f>
        <v>R0008</v>
      </c>
      <c r="D43" s="2" t="str">
        <f>F45</f>
        <v>S0020</v>
      </c>
      <c r="F43" s="2" t="str">
        <f>IF(A43=0,IF(AND(LEN(B43)&gt;0,LEN(D43)=0),B43,IF(AND(LEN(D43)&gt;0,LEN(B43)=0),D43,"")),IF((VLOOKUP(A43,'[1]plan gier'!$X:$AF,7,FALSE))="","",VLOOKUP(VLOOKUP(A43,'[1]plan gier'!$X:$AF,7,FALSE),'[1]zawodnicy'!$A:$E,1,FALSE)))</f>
        <v>R0008</v>
      </c>
      <c r="H43" s="2" t="str">
        <f>IF(A43=0,"",IF((VLOOKUP(A43,'[1]plan gier'!$X:$AF,7,FALSE))="","",VLOOKUP(A43,'[1]plan gier'!$X:$AF,9,FALSE)))</f>
        <v>21:12,21:15</v>
      </c>
      <c r="J43" s="127"/>
      <c r="L43" s="65" t="str">
        <f>IF(A43=0,"",IF(VLOOKUP(A43,'[1]plan gier'!A:S,19,FALSE)="","",VLOOKUP(A43,'[1]plan gier'!A:S,19,FALSE)))</f>
        <v>godz.9:40</v>
      </c>
      <c r="M43" s="2" t="str">
        <f>N40</f>
        <v>Runners Up</v>
      </c>
      <c r="N43" s="128"/>
      <c r="O43" s="129"/>
      <c r="P43" s="128"/>
      <c r="S43" s="145"/>
      <c r="T43" s="146"/>
      <c r="U43" s="2"/>
      <c r="V43" s="2"/>
      <c r="W43" s="147"/>
      <c r="X43" s="40"/>
      <c r="Y43" s="148">
        <v>12</v>
      </c>
      <c r="Z43" s="136" t="str">
        <f>IF(ISBLANK(Y43),IF(AND(LEN(W41)&gt;0,LEN(W45)=0),W41,IF(AND(LEN(W45)&gt;0,LEN(W41)=0),W45,"")),IF((VLOOKUP(Y43,'[1]plan gier'!$X:$AF,7,FALSE))="","",VLOOKUP(VLOOKUP(Y43,'[1]plan gier'!$X:$AF,7,FALSE),'[1]zawodnicy'!$A:$E,3,FALSE)))</f>
        <v>RZESZUTEK</v>
      </c>
      <c r="AA43" s="136"/>
      <c r="AB43" s="136"/>
      <c r="AC43" s="2"/>
      <c r="AD43" s="2"/>
      <c r="AE43" s="2"/>
      <c r="AF43" s="2"/>
    </row>
    <row r="44" spans="10:63" ht="11.25" customHeight="1">
      <c r="J44" s="127"/>
      <c r="N44" s="128"/>
      <c r="O44" s="129"/>
      <c r="P44" s="128"/>
      <c r="S44" s="145"/>
      <c r="T44" s="146"/>
      <c r="U44" s="2"/>
      <c r="V44" s="2"/>
      <c r="W44" s="147"/>
      <c r="X44" s="40"/>
      <c r="Y44" s="149"/>
      <c r="Z44" s="141" t="str">
        <f>IF(ISBLANK(Y43),"",IF((VLOOKUP(Y43,'[1]plan gier'!$X:$AF,7,FALSE))="",L43,VLOOKUP(Y43,'[1]plan gier'!$X:$AF,9,FALSE)))</f>
        <v>21:12,21:15</v>
      </c>
      <c r="AA44" s="141"/>
      <c r="AB44" s="14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1.25" customHeight="1">
      <c r="A45" s="126">
        <f>V45</f>
        <v>10</v>
      </c>
      <c r="B45" s="2" t="str">
        <f>IF(TYPE(S45)=16,"",S45)</f>
        <v>S0029</v>
      </c>
      <c r="D45" s="2" t="str">
        <f>IF(TYPE(S46)=16,"",S46)</f>
        <v>S0020</v>
      </c>
      <c r="F45" s="2" t="str">
        <f>IF(A45=0,IF(AND(LEN(B45)&gt;0,LEN(D45)=0),VLOOKUP(B45,'[1]zawodnicy'!$A:$E,1,FALSE),IF(AND(LEN(D45)&gt;0,LEN(B45)=0),VLOOKUP(D45,'[1]zawodnicy'!$A:$E,1,FALSE),"")),IF((VLOOKUP(A45,'[1]plan gier'!$X:$AF,7,FALSE))="","",VLOOKUP(VLOOKUP(A45,'[1]plan gier'!$X:$AF,7,FALSE),'[1]zawodnicy'!$A:$E,1,FALSE)))</f>
        <v>S0020</v>
      </c>
      <c r="H45" s="2" t="str">
        <f>IF(A45=0,"",IF((VLOOKUP(A45,'[1]plan gier'!$X:$AF,7,FALSE))="","",VLOOKUP(A45,'[1]plan gier'!$X:$AF,9,FALSE)))</f>
        <v>21:14,21:13</v>
      </c>
      <c r="J45" s="127"/>
      <c r="L45" s="65" t="str">
        <f>IF(A45=0,"",IF(VLOOKUP(A45,'[1]plan gier'!A:S,19,FALSE)="","",VLOOKUP(A45,'[1]plan gier'!A:S,19,FALSE)))</f>
        <v>godz.9:40</v>
      </c>
      <c r="M45" s="2" t="str">
        <f>N40</f>
        <v>Runners Up</v>
      </c>
      <c r="N45" s="128"/>
      <c r="O45" s="129"/>
      <c r="P45" s="128"/>
      <c r="Q45" s="144" t="s">
        <v>27</v>
      </c>
      <c r="S45" s="150" t="str">
        <f>UPPER(IF(N40="","",IF(TYPE(VLOOKUP(2&amp;3&amp;N40,I:J,2,FALSE))=2,VLOOKUP(2&amp;3&amp;N40,I:J,2,FALSE),"")))</f>
        <v>S0029</v>
      </c>
      <c r="T45" s="151"/>
      <c r="U45" s="152" t="str">
        <f>IF(S45&lt;&gt;"",CONCATENATE(VLOOKUP(S45,'[1]zawodnicy'!$A:$E,2,FALSE)," ",VLOOKUP(S45,'[1]zawodnicy'!$A:$E,3,FALSE)," - ",VLOOKUP(S45,'[1]zawodnicy'!$A:$E,4,FALSE)),"")</f>
        <v>Patryk STOLARZ - Mielec</v>
      </c>
      <c r="V45" s="153">
        <v>10</v>
      </c>
      <c r="W45" s="135" t="str">
        <f>IF(ISBLANK(V45),IF(AND(LEN(S45)&gt;0,LEN(S46)=0),VLOOKUP(S45,'[1]zawodnicy'!$A:$E,3,FALSE),IF(AND(LEN(S46)&gt;0,LEN(S45)=0),VLOOKUP(S46,'[1]zawodnicy'!$A:$E,3,FALSE),"")),IF((VLOOKUP(V45,'[1]plan gier'!$X:$AF,7,FALSE))="","",VLOOKUP(VLOOKUP(V45,'[1]plan gier'!$X:$AF,7,FALSE),'[1]zawodnicy'!$A:$E,3,FALSE)))</f>
        <v>SŁOMBA</v>
      </c>
      <c r="X45" s="136"/>
      <c r="Y45" s="154"/>
      <c r="Z45" s="40"/>
      <c r="AA45" s="40"/>
      <c r="AB45" s="15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0:63" ht="11.25" customHeight="1">
      <c r="J46" s="127"/>
      <c r="N46" s="128"/>
      <c r="O46" s="129"/>
      <c r="P46" s="128"/>
      <c r="Q46" s="144" t="s">
        <v>28</v>
      </c>
      <c r="S46" s="150" t="str">
        <f>UPPER(IF(N40="","",IF(TYPE(VLOOKUP(2&amp;2&amp;N40,I:J,2,FALSE))=2,VLOOKUP(2&amp;2&amp;N40,I:J,2,FALSE),"")))</f>
        <v>S0020</v>
      </c>
      <c r="T46" s="151"/>
      <c r="U46" s="152" t="str">
        <f>IF(S46&lt;&gt;"",CONCATENATE(VLOOKUP(S46,'[1]zawodnicy'!$A:$E,2,FALSE)," ",VLOOKUP(S46,'[1]zawodnicy'!$A:$E,3,FALSE)," - ",VLOOKUP(S46,'[1]zawodnicy'!$A:$E,4,FALSE)),"")</f>
        <v>Mariusz SŁOMBA - Mielec</v>
      </c>
      <c r="V46" s="156"/>
      <c r="W46" s="157" t="str">
        <f>IF(ISBLANK(V45),"",IF((VLOOKUP(V45,'[1]plan gier'!$X:$AF,7,FALSE))="",L45,VLOOKUP(V45,'[1]plan gier'!$X:$AF,9,FALSE)))</f>
        <v>21:14,21:13</v>
      </c>
      <c r="X46" s="158"/>
      <c r="Y46" s="158"/>
      <c r="Z46" s="40"/>
      <c r="AA46" s="40"/>
      <c r="AB46" s="15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1.25" customHeight="1">
      <c r="A47" s="159">
        <f>AB47</f>
        <v>15</v>
      </c>
      <c r="B47" s="2" t="str">
        <f>F43</f>
        <v>R0008</v>
      </c>
      <c r="D47" s="2" t="str">
        <f>F51</f>
        <v>N0002</v>
      </c>
      <c r="F47" s="2" t="str">
        <f>IF(A47=0,IF(AND(LEN(B47)&gt;0,LEN(D47)=0),B47,IF(AND(LEN(D47)&gt;0,LEN(B47)=0),D47,"")),IF((VLOOKUP(A47,'[1]plan gier'!$X:$AF,7,FALSE))="","",VLOOKUP(VLOOKUP(A47,'[1]plan gier'!$X:$AF,7,FALSE),'[1]zawodnicy'!$A:$E,1,FALSE)))</f>
        <v>N0002</v>
      </c>
      <c r="H47" s="2" t="str">
        <f>IF(A47=0,"",IF((VLOOKUP(A47,'[1]plan gier'!$X:$AF,7,FALSE))="","",VLOOKUP(A47,'[1]plan gier'!$X:$AF,9,FALSE)))</f>
        <v>21:12,21:16</v>
      </c>
      <c r="J47" s="127"/>
      <c r="L47" s="65" t="str">
        <f>IF(A47=0,"",IF(VLOOKUP(A47,'[1]plan gier'!A:S,19,FALSE)="","",VLOOKUP(A47,'[1]plan gier'!A:S,19,FALSE)))</f>
        <v>godz.10:00</v>
      </c>
      <c r="M47" s="2" t="str">
        <f>N40</f>
        <v>Runners Up</v>
      </c>
      <c r="N47" s="128"/>
      <c r="O47" s="129"/>
      <c r="P47" s="128"/>
      <c r="S47" s="145"/>
      <c r="T47" s="146"/>
      <c r="U47" s="147"/>
      <c r="V47" s="2"/>
      <c r="W47" s="40"/>
      <c r="X47" s="2"/>
      <c r="Y47" s="2"/>
      <c r="Z47" s="40"/>
      <c r="AA47" s="40"/>
      <c r="AB47" s="148">
        <v>15</v>
      </c>
      <c r="AC47" s="136" t="str">
        <f>IF(ISBLANK(AB47),IF(AND(LEN(Z43)&gt;0,LEN(Z51)=0),Z43,IF(AND(LEN(Z51)&gt;0,LEN(Z43)=0),Z51,"")),IF((VLOOKUP(AB47,'[1]plan gier'!$X:$AF,7,FALSE))="","",VLOOKUP(VLOOKUP(AB47,'[1]plan gier'!$X:$AF,7,FALSE),'[1]zawodnicy'!$A:$E,3,FALSE)))</f>
        <v>NOWAK</v>
      </c>
      <c r="AD47" s="136"/>
      <c r="AE47" s="13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0:63" ht="11.25" customHeight="1">
      <c r="J48" s="127"/>
      <c r="N48" s="128"/>
      <c r="O48" s="129"/>
      <c r="P48" s="128"/>
      <c r="S48" s="145"/>
      <c r="T48" s="146"/>
      <c r="U48" s="147"/>
      <c r="V48" s="2"/>
      <c r="W48" s="40"/>
      <c r="X48" s="2"/>
      <c r="Y48" s="2"/>
      <c r="Z48" s="40"/>
      <c r="AA48" s="40"/>
      <c r="AB48" s="149"/>
      <c r="AC48" s="141" t="str">
        <f>IF(ISBLANK(AB47),"",IF((VLOOKUP(AB47,'[1]plan gier'!$X:$AF,7,FALSE))="",L47,VLOOKUP(AB47,'[1]plan gier'!$X:$AF,9,FALSE)))</f>
        <v>21:12,21:16</v>
      </c>
      <c r="AD48" s="141"/>
      <c r="AE48" s="141"/>
      <c r="AF48" s="40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1.25" customHeight="1">
      <c r="A49" s="126">
        <f>V49</f>
        <v>11</v>
      </c>
      <c r="B49" s="2" t="str">
        <f>IF(TYPE(S49)=16,"",S49)</f>
        <v>P0019</v>
      </c>
      <c r="D49" s="2" t="str">
        <f>IF(TYPE(S50)=16,"",S50)</f>
        <v>M0008</v>
      </c>
      <c r="F49" s="2" t="str">
        <f>IF(A49=0,IF(AND(LEN(B49)&gt;0,LEN(D49)=0),VLOOKUP(B49,'[1]zawodnicy'!$A:$E,1,FALSE),IF(AND(LEN(D49)&gt;0,LEN(B49)=0),VLOOKUP(D49,'[1]zawodnicy'!$A:$E,1,FALSE),"")),IF((VLOOKUP(A49,'[1]plan gier'!$X:$AF,7,FALSE))="","",VLOOKUP(VLOOKUP(A49,'[1]plan gier'!$X:$AF,7,FALSE),'[1]zawodnicy'!$A:$E,1,FALSE)))</f>
        <v>M0008</v>
      </c>
      <c r="H49" s="2" t="str">
        <f>IF(A49=0,"",IF((VLOOKUP(A49,'[1]plan gier'!$X:$AF,7,FALSE))="","",VLOOKUP(A49,'[1]plan gier'!$X:$AF,9,FALSE)))</f>
        <v>21:13,21:13</v>
      </c>
      <c r="J49" s="127"/>
      <c r="L49" s="65" t="str">
        <f>IF(A49=0,"",IF(VLOOKUP(A49,'[1]plan gier'!A:S,19,FALSE)="","",VLOOKUP(A49,'[1]plan gier'!A:S,19,FALSE)))</f>
        <v>godz.9:40</v>
      </c>
      <c r="M49" s="2" t="str">
        <f>N40</f>
        <v>Runners Up</v>
      </c>
      <c r="N49" s="128"/>
      <c r="O49" s="129"/>
      <c r="P49" s="128"/>
      <c r="Q49" s="144" t="s">
        <v>29</v>
      </c>
      <c r="S49" s="150" t="str">
        <f>UPPER(IF(N40="","",IF(TYPE(VLOOKUP(2&amp;1&amp;N40,I:J,2,FALSE))=2,VLOOKUP(2&amp;1&amp;N40,I:J,2,FALSE),"")))</f>
        <v>P0019</v>
      </c>
      <c r="T49" s="151"/>
      <c r="U49" s="152" t="str">
        <f>IF(S49&lt;&gt;"",CONCATENATE(VLOOKUP(S49,'[1]zawodnicy'!$A:$E,2,FALSE)," ",VLOOKUP(S49,'[1]zawodnicy'!$A:$E,3,FALSE)," - ",VLOOKUP(S49,'[1]zawodnicy'!$A:$E,4,FALSE)),"")</f>
        <v>Patryk PIETRAS - Mielec</v>
      </c>
      <c r="V49" s="153">
        <v>11</v>
      </c>
      <c r="W49" s="135" t="str">
        <f>IF(ISBLANK(V49),IF(AND(LEN(S49)&gt;0,LEN(S50)=0),VLOOKUP(S49,'[1]zawodnicy'!$A:$E,3,FALSE),IF(AND(LEN(S50)&gt;0,LEN(S49)=0),VLOOKUP(S50,'[1]zawodnicy'!$A:$E,3,FALSE),"")),IF((VLOOKUP(V49,'[1]plan gier'!$X:$AF,7,FALSE))="","",VLOOKUP(VLOOKUP(V49,'[1]plan gier'!$X:$AF,7,FALSE),'[1]zawodnicy'!$A:$E,3,FALSE)))</f>
        <v>MICHALIK</v>
      </c>
      <c r="X49" s="136"/>
      <c r="Y49" s="136"/>
      <c r="Z49" s="40"/>
      <c r="AA49" s="40"/>
      <c r="AB49" s="155"/>
      <c r="AC49" s="40"/>
      <c r="AD49" s="40"/>
      <c r="AE49" s="40"/>
      <c r="AF49" s="40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0:63" ht="11.25" customHeight="1">
      <c r="J50" s="127"/>
      <c r="N50" s="128"/>
      <c r="O50" s="129"/>
      <c r="P50" s="128"/>
      <c r="Q50" s="144" t="s">
        <v>30</v>
      </c>
      <c r="S50" s="150" t="str">
        <f>UPPER(IF(N40="","",IF(TYPE(VLOOKUP(1&amp;2&amp;N40,I:J,2,FALSE))=2,VLOOKUP(1&amp;2&amp;N40,I:J,2,FALSE),"")))</f>
        <v>M0008</v>
      </c>
      <c r="T50" s="151"/>
      <c r="U50" s="152" t="str">
        <f>IF(S50&lt;&gt;"",CONCATENATE(VLOOKUP(S50,'[1]zawodnicy'!$A:$E,2,FALSE)," ",VLOOKUP(S50,'[1]zawodnicy'!$A:$E,3,FALSE)," - ",VLOOKUP(S50,'[1]zawodnicy'!$A:$E,4,FALSE)),"")</f>
        <v>Tadeusz MICHALIK - Tarnów</v>
      </c>
      <c r="V50" s="156"/>
      <c r="W50" s="140" t="str">
        <f>IF(ISBLANK(V49),"",IF((VLOOKUP(V49,'[1]plan gier'!$X:$AF,7,FALSE))="",L49,VLOOKUP(V49,'[1]plan gier'!$X:$AF,9,FALSE)))</f>
        <v>21:13,21:13</v>
      </c>
      <c r="X50" s="141"/>
      <c r="Y50" s="142"/>
      <c r="Z50" s="40"/>
      <c r="AA50" s="40"/>
      <c r="AB50" s="155"/>
      <c r="AC50" s="40"/>
      <c r="AD50" s="40"/>
      <c r="AE50" s="40"/>
      <c r="AF50" s="40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1.25" customHeight="1">
      <c r="A51" s="143">
        <f>Y51</f>
        <v>13</v>
      </c>
      <c r="B51" s="2" t="str">
        <f>F49</f>
        <v>M0008</v>
      </c>
      <c r="D51" s="2" t="str">
        <f>F53</f>
        <v>N0002</v>
      </c>
      <c r="F51" s="2" t="str">
        <f>IF(A51=0,IF(AND(LEN(B51)&gt;0,LEN(D51)=0),B51,IF(AND(LEN(D51)&gt;0,LEN(B51)=0),D51,"")),IF((VLOOKUP(A51,'[1]plan gier'!$X:$AF,7,FALSE))="","",VLOOKUP(VLOOKUP(A51,'[1]plan gier'!$X:$AF,7,FALSE),'[1]zawodnicy'!$A:$E,1,FALSE)))</f>
        <v>N0002</v>
      </c>
      <c r="H51" s="2" t="str">
        <f>IF(A51=0,"",IF((VLOOKUP(A51,'[1]plan gier'!$X:$AF,7,FALSE))="","",VLOOKUP(A51,'[1]plan gier'!$X:$AF,9,FALSE)))</f>
        <v>21:15,21:13</v>
      </c>
      <c r="J51" s="127"/>
      <c r="L51" s="65" t="str">
        <f>IF(A51=0,"",IF(VLOOKUP(A51,'[1]plan gier'!A:S,19,FALSE)="","",VLOOKUP(A51,'[1]plan gier'!A:S,19,FALSE)))</f>
        <v>godz.10:00</v>
      </c>
      <c r="M51" s="2" t="str">
        <f>N40</f>
        <v>Runners Up</v>
      </c>
      <c r="N51" s="128"/>
      <c r="O51" s="129"/>
      <c r="P51" s="128"/>
      <c r="S51" s="145"/>
      <c r="T51" s="146"/>
      <c r="U51" s="2"/>
      <c r="V51" s="2"/>
      <c r="W51" s="147"/>
      <c r="X51" s="40"/>
      <c r="Y51" s="148">
        <v>13</v>
      </c>
      <c r="Z51" s="136" t="str">
        <f>IF(ISBLANK(Y51),IF(AND(LEN(W49)&gt;0,LEN(W53)=0),W49,IF(AND(LEN(W53)&gt;0,LEN(W49)=0),W53,"")),IF((VLOOKUP(Y51,'[1]plan gier'!$X:$AF,7,FALSE))="","",VLOOKUP(VLOOKUP(Y51,'[1]plan gier'!$X:$AF,7,FALSE),'[1]zawodnicy'!$A:$E,3,FALSE)))</f>
        <v>NOWAK</v>
      </c>
      <c r="AA51" s="136"/>
      <c r="AB51" s="154"/>
      <c r="AC51" s="40"/>
      <c r="AD51" s="40"/>
      <c r="AE51" s="40"/>
      <c r="AF51" s="40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0:63" ht="11.25" customHeight="1">
      <c r="J52" s="127"/>
      <c r="N52" s="128"/>
      <c r="O52" s="129"/>
      <c r="P52" s="128"/>
      <c r="S52" s="145"/>
      <c r="T52" s="146"/>
      <c r="U52" s="2"/>
      <c r="V52" s="2"/>
      <c r="W52" s="147"/>
      <c r="X52" s="40"/>
      <c r="Y52" s="149"/>
      <c r="Z52" s="158" t="str">
        <f>IF(ISBLANK(Y51),"",IF((VLOOKUP(Y51,'[1]plan gier'!$X:$AF,7,FALSE))="",L51,VLOOKUP(Y51,'[1]plan gier'!$X:$AF,9,FALSE)))</f>
        <v>21:15,21:13</v>
      </c>
      <c r="AA52" s="158"/>
      <c r="AB52" s="158"/>
      <c r="AC52" s="40"/>
      <c r="AD52" s="40"/>
      <c r="AE52" s="40"/>
      <c r="AF52" s="40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1.25" customHeight="1">
      <c r="A53" s="126">
        <f>V53</f>
        <v>0</v>
      </c>
      <c r="B53" s="2" t="str">
        <f>IF(TYPE(S53)=16,"",S53)</f>
        <v>N0002</v>
      </c>
      <c r="F53" s="2" t="str">
        <f>IF(A53=0,IF(AND(LEN(B53)&gt;0,LEN(D53)=0),VLOOKUP(B53,'[1]zawodnicy'!$A:$E,1,FALSE),IF(AND(LEN(D53)&gt;0,LEN(B53)=0),VLOOKUP(D53,'[1]zawodnicy'!$A:$E,1,FALSE),"")),IF((VLOOKUP(A53,'[1]plan gier'!$X:$AF,7,FALSE))="","",VLOOKUP(VLOOKUP(A53,'[1]plan gier'!$X:$AF,7,FALSE),'[1]zawodnicy'!$A:$E,1,FALSE)))</f>
        <v>N0002</v>
      </c>
      <c r="H53" s="2">
        <f>IF(A53=0,"",IF((VLOOKUP(A53,'[1]plan gier'!$X:$AF,7,FALSE))="","",VLOOKUP(A53,'[1]plan gier'!$X:$AF,9,FALSE)))</f>
      </c>
      <c r="J53" s="127"/>
      <c r="L53" s="65">
        <f>IF(A53=0,"",IF(VLOOKUP(A53,'[1]plan gier'!A:S,19,FALSE)="","",VLOOKUP(A53,'[1]plan gier'!A:S,19,FALSE)))</f>
      </c>
      <c r="M53" s="2" t="str">
        <f>N40</f>
        <v>Runners Up</v>
      </c>
      <c r="N53" s="128"/>
      <c r="O53" s="129"/>
      <c r="P53" s="128"/>
      <c r="Q53" s="130" t="s">
        <v>31</v>
      </c>
      <c r="R53" s="131"/>
      <c r="S53" s="132" t="str">
        <f>UPPER(IF(N40="","",IF(TYPE(VLOOKUP(1&amp;3&amp;N40,I:J,2,FALSE))=2,VLOOKUP(1&amp;3&amp;N40,I:J,2,FALSE),"")))</f>
        <v>N0002</v>
      </c>
      <c r="T53" s="133"/>
      <c r="U53" s="133" t="str">
        <f>IF(S53&lt;&gt;"",CONCATENATE(VLOOKUP(S53,'[1]zawodnicy'!$A:$E,2,FALSE)," ",VLOOKUP(S53,'[1]zawodnicy'!$A:$E,3,FALSE)," - ",VLOOKUP(S53,'[1]zawodnicy'!$A:$E,4,FALSE)),"")</f>
        <v>Robert NOWAK - Mielec</v>
      </c>
      <c r="V53" s="134"/>
      <c r="W53" s="135" t="str">
        <f>IF(ISBLANK(V53),IF(AND(LEN(S53)&gt;0,LEN(S54)=0),VLOOKUP(S53,'[1]zawodnicy'!$A:$E,3,FALSE),IF(AND(LEN(S54)&gt;0,LEN(S53)=0),VLOOKUP(S54,'[1]zawodnicy'!$A:$E,3,FALSE),"")),IF((VLOOKUP(V53,'[1]plan gier'!$X:$AF,7,FALSE))="","",VLOOKUP(VLOOKUP(V53,'[1]plan gier'!$X:$AF,7,FALSE),'[1]zawodnicy'!$A:$E,3,FALSE)))</f>
        <v>NOWAK</v>
      </c>
      <c r="X53" s="136"/>
      <c r="Y53" s="154"/>
      <c r="Z53" s="2"/>
      <c r="AA53" s="2"/>
      <c r="AB53" s="2"/>
      <c r="AC53" s="147"/>
      <c r="AD53" s="147"/>
      <c r="AE53" s="147"/>
      <c r="AF53" s="40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0:63" ht="11.25" customHeight="1">
      <c r="J54" s="127"/>
      <c r="N54" s="128"/>
      <c r="O54" s="129"/>
      <c r="P54" s="128"/>
      <c r="Q54" s="130"/>
      <c r="R54" s="131"/>
      <c r="S54" s="137"/>
      <c r="T54" s="138"/>
      <c r="U54" s="138"/>
      <c r="V54" s="139"/>
      <c r="W54" s="157"/>
      <c r="X54" s="158"/>
      <c r="Y54" s="158"/>
      <c r="Z54" s="2"/>
      <c r="AA54" s="2"/>
      <c r="AB54" s="2"/>
      <c r="AC54" s="40"/>
      <c r="AD54" s="40"/>
      <c r="AE54" s="40"/>
      <c r="AF54" s="40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0:63" ht="12" customHeight="1">
      <c r="J55" s="3"/>
      <c r="K55" s="3"/>
      <c r="L55" s="3"/>
      <c r="N55" s="4"/>
      <c r="O55" s="3"/>
      <c r="P55" s="3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8"/>
    </row>
    <row r="56" spans="10:63" ht="12" customHeight="1">
      <c r="J56" s="3"/>
      <c r="K56" s="3"/>
      <c r="L56" s="3"/>
      <c r="N56" s="4"/>
      <c r="O56" s="3"/>
      <c r="P56" s="3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8"/>
    </row>
    <row r="57" spans="10:63" ht="11.25" customHeight="1">
      <c r="J57" s="2"/>
      <c r="K57" s="2"/>
      <c r="L57" s="2"/>
      <c r="M57" s="160"/>
      <c r="N57" s="161" t="str">
        <f>M59</f>
        <v>Runners Up</v>
      </c>
      <c r="O57" s="123"/>
      <c r="P57" s="123"/>
      <c r="Q57" s="1"/>
      <c r="R57" s="1"/>
      <c r="S57" s="158" t="s">
        <v>32</v>
      </c>
      <c r="T57" s="158"/>
      <c r="U57" s="158"/>
      <c r="V57" s="158"/>
      <c r="W57" s="158" t="s">
        <v>33</v>
      </c>
      <c r="X57" s="158"/>
      <c r="Y57" s="158"/>
      <c r="Z57" s="158"/>
      <c r="AA57" s="158"/>
      <c r="AB57" s="158"/>
      <c r="AC57" s="147"/>
      <c r="AD57" s="147"/>
      <c r="AE57" s="147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0:63" ht="11.25" customHeight="1">
      <c r="J58" s="2"/>
      <c r="K58" s="2"/>
      <c r="L58" s="2"/>
      <c r="N58" s="161" t="s">
        <v>34</v>
      </c>
      <c r="P58" s="123"/>
      <c r="Q58" s="1"/>
      <c r="R58" s="1"/>
      <c r="S58" s="1"/>
      <c r="T58" s="124"/>
      <c r="U58" s="125"/>
      <c r="V58" s="125"/>
      <c r="W58" s="12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1.25" customHeight="1">
      <c r="A59" s="126">
        <f>V59</f>
        <v>14</v>
      </c>
      <c r="B59" s="2" t="str">
        <f>IF(S59="","",S59)</f>
        <v>S0020</v>
      </c>
      <c r="D59" s="2" t="str">
        <f>IF(S60="","",S60)</f>
        <v>M0008</v>
      </c>
      <c r="F59" s="2" t="str">
        <f>IF(A59=0,IF(AND(LEN(B59)&gt;0,LEN(D59)=0),VLOOKUP(B59,'[1]zawodnicy'!$A:$E,1,FALSE),IF(AND(LEN(D59)&gt;0,LEN(B59)=0),VLOOKUP(D59,'[1]zawodnicy'!$A:$E,1,FALSE),"")),IF((VLOOKUP(A59,'[1]plan gier'!$X:$AF,7,FALSE))="","",VLOOKUP(VLOOKUP(A59,'[1]plan gier'!$X:$AF,7,FALSE),'[1]zawodnicy'!$A:$E,1,FALSE)))</f>
        <v>M0008</v>
      </c>
      <c r="H59" s="2" t="str">
        <f>IF(A59=0,"",IF((VLOOKUP(A59,'[1]plan gier'!$X:$AF,7,FALSE))="","",VLOOKUP(A59,'[1]plan gier'!$X:$AF,9,FALSE)))</f>
        <v>21:18,21:17</v>
      </c>
      <c r="J59" s="127"/>
      <c r="K59" s="127"/>
      <c r="L59" s="162" t="str">
        <f>IF(A59=0,"",IF(VLOOKUP(A59,'[1]plan gier'!A:S,19,FALSE)="","",VLOOKUP(A59,'[1]plan gier'!A:S,19,FALSE)))</f>
        <v>godz.10:00</v>
      </c>
      <c r="M59" s="2" t="str">
        <f>IF(N59="","",VLOOKUP(N59,A:M,13,FALSE))</f>
        <v>Runners Up</v>
      </c>
      <c r="N59" s="163">
        <v>12</v>
      </c>
      <c r="O59" s="164"/>
      <c r="P59" s="128"/>
      <c r="S59" s="150" t="str">
        <f>IF(N59="","",IF(LEN(VLOOKUP(N59,A:M,6,FALSE))=0,"",IF(VLOOKUP(N59,A:M,6,FALSE)=VLOOKUP(N59,A:M,2,FALSE),VLOOKUP(N59,A:M,4,FALSE),VLOOKUP(N59,A:M,2,FALSE))))</f>
        <v>S0020</v>
      </c>
      <c r="T59" s="151"/>
      <c r="U59" s="152" t="str">
        <f>IF(S59&lt;&gt;"",CONCATENATE(VLOOKUP(S59,'[1]zawodnicy'!$A:$E,2,FALSE)," ",VLOOKUP(S59,'[1]zawodnicy'!$A:$E,3,FALSE)," - ",VLOOKUP(S59,'[1]zawodnicy'!$A:$E,4,FALSE)),"")</f>
        <v>Mariusz SŁOMBA - Mielec</v>
      </c>
      <c r="V59" s="153">
        <v>14</v>
      </c>
      <c r="W59" s="135" t="str">
        <f>IF(F59="","",VLOOKUP(F59,'[1]zawodnicy'!$A:$D,3,FALSE))</f>
        <v>MICHALIK</v>
      </c>
      <c r="X59" s="136"/>
      <c r="Y59" s="136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0:63" ht="11.25" customHeight="1">
      <c r="J60" s="127"/>
      <c r="K60" s="127"/>
      <c r="L60" s="127"/>
      <c r="N60" s="163">
        <v>13</v>
      </c>
      <c r="O60" s="164"/>
      <c r="P60" s="128"/>
      <c r="S60" s="150" t="str">
        <f>IF(N60="","",IF(LEN(VLOOKUP(N60,A:M,6,FALSE))=0,"",IF(VLOOKUP(N60,A:M,6,FALSE)=VLOOKUP(N60,A:M,2,FALSE),VLOOKUP(N60,A:M,4,FALSE),VLOOKUP(N60,A:M,2,FALSE))))</f>
        <v>M0008</v>
      </c>
      <c r="T60" s="151"/>
      <c r="U60" s="152" t="str">
        <f>IF(S60&lt;&gt;"",CONCATENATE(VLOOKUP(S60,'[1]zawodnicy'!$A:$E,2,FALSE)," ",VLOOKUP(S60,'[1]zawodnicy'!$A:$E,3,FALSE)," - ",VLOOKUP(S60,'[1]zawodnicy'!$A:$E,4,FALSE)),"")</f>
        <v>Tadeusz MICHALIK - Tarnów</v>
      </c>
      <c r="V60" s="156"/>
      <c r="W60" s="140" t="str">
        <f>IF(H59="",L59,H59)</f>
        <v>21:18,21:17</v>
      </c>
      <c r="X60" s="141"/>
      <c r="Y60" s="14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0:63" ht="12" customHeight="1">
      <c r="J61" s="3"/>
      <c r="K61" s="3"/>
      <c r="L61" s="3"/>
      <c r="N61" s="4"/>
      <c r="O61" s="3"/>
      <c r="P61" s="3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8"/>
    </row>
    <row r="62" spans="10:63" ht="12" customHeight="1">
      <c r="J62" s="3"/>
      <c r="K62" s="3"/>
      <c r="L62" s="3"/>
      <c r="N62" s="4"/>
      <c r="O62" s="3"/>
      <c r="P62" s="3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8"/>
    </row>
    <row r="63" spans="10:63" ht="12" customHeight="1">
      <c r="J63" s="3"/>
      <c r="K63" s="3"/>
      <c r="L63" s="3"/>
      <c r="N63" s="4"/>
      <c r="O63" s="3"/>
      <c r="P63" s="3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8"/>
    </row>
    <row r="64" spans="13:31" ht="11.25" customHeight="1">
      <c r="M64" s="10"/>
      <c r="N64" s="11" t="s">
        <v>35</v>
      </c>
      <c r="Q64" s="12" t="str">
        <f>"Gra "&amp;N64</f>
        <v>Gra Kobiet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0:63" ht="12" customHeight="1" thickBot="1">
      <c r="J65" s="3"/>
      <c r="K65" s="3"/>
      <c r="L65" s="3"/>
      <c r="N65" s="4"/>
      <c r="O65" s="3"/>
      <c r="P65" s="3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8"/>
    </row>
    <row r="66" spans="14:32" ht="11.25" customHeight="1" thickBot="1">
      <c r="N66" s="9"/>
      <c r="Q66" s="165"/>
      <c r="R66" s="165"/>
      <c r="S66" s="166"/>
      <c r="T66" s="17" t="s">
        <v>1</v>
      </c>
      <c r="U66" s="18" t="s">
        <v>2</v>
      </c>
      <c r="V66" s="19"/>
      <c r="W66" s="17">
        <v>1</v>
      </c>
      <c r="X66" s="21">
        <v>2</v>
      </c>
      <c r="Y66" s="22" t="s">
        <v>3</v>
      </c>
      <c r="Z66" s="23" t="s">
        <v>4</v>
      </c>
      <c r="AA66" s="23" t="s">
        <v>5</v>
      </c>
      <c r="AB66" s="24" t="s">
        <v>6</v>
      </c>
      <c r="AC66" s="2"/>
      <c r="AD66" s="2"/>
      <c r="AE66" s="25"/>
      <c r="AF66" s="25"/>
    </row>
    <row r="67" spans="10:45" ht="11.25" customHeight="1">
      <c r="J67" s="26"/>
      <c r="K67" s="26"/>
      <c r="L67" s="26"/>
      <c r="N67" s="27" t="s">
        <v>35</v>
      </c>
      <c r="Q67" s="28"/>
      <c r="R67" s="167"/>
      <c r="S67" s="168" t="s">
        <v>8</v>
      </c>
      <c r="T67" s="30">
        <v>1</v>
      </c>
      <c r="U67" s="31">
        <f>IF(AND(N68&lt;&gt;"",N69&lt;&gt;""),CONCATENATE(VLOOKUP(N68,'[1]zawodnicy'!$A:$E,1,FALSE)," ",VLOOKUP(N68,'[1]zawodnicy'!$A:$E,2,FALSE)," ",VLOOKUP(N68,'[1]zawodnicy'!$A:$E,3,FALSE)," - ",VLOOKUP(N68,'[1]zawodnicy'!$A:$E,4,FALSE)),"")</f>
      </c>
      <c r="V67" s="169"/>
      <c r="W67" s="33"/>
      <c r="X67" s="35" t="str">
        <f>IF(SUM(AN70:AO70)=0,"",AN70&amp;":"&amp;AO70)</f>
        <v>21:5</v>
      </c>
      <c r="Y67" s="170" t="str">
        <f>IF(SUM(AX70:AY70)=0,"",BD70&amp;":"&amp;BE70)</f>
        <v>42:8</v>
      </c>
      <c r="Z67" s="36" t="str">
        <f>IF(SUM(AX70:AY70)=0,"",BF70&amp;":"&amp;BG70)</f>
        <v>2:0</v>
      </c>
      <c r="AA67" s="36" t="str">
        <f>IF(SUM(AX70:AY70)=0,"",BH70&amp;":"&amp;BI70)</f>
        <v>1:0</v>
      </c>
      <c r="AB67" s="37">
        <f>IF(SUM(BH70:BH71)&gt;0,BJ70,"")</f>
        <v>1</v>
      </c>
      <c r="AC67" s="2"/>
      <c r="AD67" s="2"/>
      <c r="AE67" s="25"/>
      <c r="AF67" s="25"/>
      <c r="AG67" s="38"/>
      <c r="AH67" s="39" t="s">
        <v>9</v>
      </c>
      <c r="AI67" s="39"/>
      <c r="AJ67" s="39"/>
      <c r="AK67" s="39"/>
      <c r="AL67" s="39"/>
      <c r="AM67" s="39"/>
      <c r="AN67" s="39" t="s">
        <v>10</v>
      </c>
      <c r="AO67" s="39"/>
      <c r="AP67" s="39"/>
      <c r="AQ67" s="39"/>
      <c r="AR67" s="39"/>
      <c r="AS67" s="39"/>
    </row>
    <row r="68" spans="10:59" ht="11.25" customHeight="1" thickBot="1">
      <c r="J68" s="40"/>
      <c r="K68" s="40"/>
      <c r="L68" s="40"/>
      <c r="N68" s="41" t="s">
        <v>36</v>
      </c>
      <c r="Q68" s="28"/>
      <c r="R68" s="167"/>
      <c r="S68" s="168"/>
      <c r="T68" s="43"/>
      <c r="U68" s="44" t="str">
        <f>IF(AND(N68&lt;&gt;"",N69=""),CONCATENATE(VLOOKUP(N68,'[1]zawodnicy'!$A:$E,1,FALSE)," ",VLOOKUP(N68,'[1]zawodnicy'!$A:$E,2,FALSE)," ",VLOOKUP(N68,'[1]zawodnicy'!$A:$E,3,FALSE)," - ",VLOOKUP(N68,'[1]zawodnicy'!$A:$E,4,FALSE)),"")</f>
        <v>J0003 Paulina JANUS - Mielec</v>
      </c>
      <c r="V68" s="171"/>
      <c r="W68" s="46"/>
      <c r="X68" s="48" t="str">
        <f>IF(SUM(AP70:AQ70)=0,"",AP70&amp;":"&amp;AQ70)</f>
        <v>21:3</v>
      </c>
      <c r="Y68" s="172"/>
      <c r="Z68" s="49"/>
      <c r="AA68" s="49"/>
      <c r="AB68" s="50"/>
      <c r="AC68" s="2"/>
      <c r="AD68" s="2"/>
      <c r="AE68" s="25"/>
      <c r="AF68" s="25"/>
      <c r="AG68" s="38"/>
      <c r="BD68" s="13">
        <f>SUM(BD70:BD72)</f>
        <v>50</v>
      </c>
      <c r="BE68" s="13">
        <f>SUM(BE70:BE72)</f>
        <v>50</v>
      </c>
      <c r="BF68" s="13">
        <f>SUM(BF70:BF72)</f>
        <v>2</v>
      </c>
      <c r="BG68" s="13">
        <f>SUM(BG70:BG72)</f>
        <v>2</v>
      </c>
    </row>
    <row r="69" spans="10:63" ht="11.25" customHeight="1" thickBot="1">
      <c r="J69" s="40"/>
      <c r="K69" s="26"/>
      <c r="L69" s="26"/>
      <c r="N69" s="51"/>
      <c r="O69" s="26"/>
      <c r="P69" s="26"/>
      <c r="Q69" s="28"/>
      <c r="R69" s="167"/>
      <c r="S69" s="168"/>
      <c r="T69" s="52"/>
      <c r="U69" s="53">
        <f>IF(N69&lt;&gt;"",CONCATENATE(VLOOKUP(N69,'[1]zawodnicy'!$A:$E,1,FALSE)," ",VLOOKUP(N69,'[1]zawodnicy'!$A:$E,2,FALSE)," ",VLOOKUP(N69,'[1]zawodnicy'!$A:$E,3,FALSE)," - ",VLOOKUP(N69,'[1]zawodnicy'!$A:$E,4,FALSE)),"")</f>
      </c>
      <c r="V69" s="173"/>
      <c r="W69" s="46"/>
      <c r="X69" s="56">
        <f>IF(SUM(AR70:AS70)=0,"",AR70&amp;":"&amp;AS70)</f>
      </c>
      <c r="Y69" s="174"/>
      <c r="Z69" s="57"/>
      <c r="AA69" s="57"/>
      <c r="AB69" s="58"/>
      <c r="AC69" s="2"/>
      <c r="AD69" s="2"/>
      <c r="AE69" s="25"/>
      <c r="AF69" s="25"/>
      <c r="AG69" s="38"/>
      <c r="AH69" s="59" t="s">
        <v>12</v>
      </c>
      <c r="AI69" s="60"/>
      <c r="AJ69" s="61" t="s">
        <v>13</v>
      </c>
      <c r="AK69" s="60"/>
      <c r="AL69" s="61" t="s">
        <v>14</v>
      </c>
      <c r="AM69" s="62"/>
      <c r="AN69" s="59" t="s">
        <v>12</v>
      </c>
      <c r="AO69" s="60"/>
      <c r="AP69" s="61" t="s">
        <v>13</v>
      </c>
      <c r="AQ69" s="60"/>
      <c r="AR69" s="61" t="s">
        <v>14</v>
      </c>
      <c r="AS69" s="62"/>
      <c r="AT69" s="25"/>
      <c r="AU69" s="25"/>
      <c r="AV69" s="59">
        <v>1</v>
      </c>
      <c r="AW69" s="60"/>
      <c r="AX69" s="61">
        <v>2</v>
      </c>
      <c r="AY69" s="62"/>
      <c r="AZ69" s="175"/>
      <c r="BA69" s="175"/>
      <c r="BD69" s="59" t="s">
        <v>3</v>
      </c>
      <c r="BE69" s="62"/>
      <c r="BF69" s="59" t="s">
        <v>4</v>
      </c>
      <c r="BG69" s="62"/>
      <c r="BH69" s="59" t="s">
        <v>5</v>
      </c>
      <c r="BI69" s="62"/>
      <c r="BJ69" s="63" t="s">
        <v>6</v>
      </c>
      <c r="BK69" s="14">
        <f>SUM(BK70:BK72)</f>
        <v>0</v>
      </c>
    </row>
    <row r="70" spans="1:63" ht="11.25" customHeight="1" thickBot="1">
      <c r="A70" s="13">
        <f>S70</f>
        <v>16</v>
      </c>
      <c r="B70" s="2" t="str">
        <f>IF(N68="","",N68)</f>
        <v>J0003</v>
      </c>
      <c r="C70" s="2">
        <f>IF(N69="","",N69)</f>
      </c>
      <c r="D70" s="2" t="str">
        <f>IF(N71="","",N71)</f>
        <v>O0006</v>
      </c>
      <c r="E70" s="2">
        <f>IF(N72="","",N72)</f>
      </c>
      <c r="J70" s="40"/>
      <c r="K70" s="40"/>
      <c r="L70" s="40"/>
      <c r="M70" s="64" t="str">
        <f>N67</f>
        <v>Kobiet</v>
      </c>
      <c r="O70" s="26"/>
      <c r="P70" s="26"/>
      <c r="Q70" s="65">
        <f>IF(AT70&gt;0,"",IF(A70=0,"",IF(VLOOKUP(A70,'[1]plan gier'!A:S,19,FALSE)="","",VLOOKUP(A70,'[1]plan gier'!A:S,19,FALSE))))</f>
      </c>
      <c r="R70" s="66"/>
      <c r="S70" s="67">
        <v>16</v>
      </c>
      <c r="T70" s="68">
        <v>2</v>
      </c>
      <c r="U70" s="69">
        <f>IF(AND(N71&lt;&gt;"",N72&lt;&gt;""),CONCATENATE(VLOOKUP(N71,'[1]zawodnicy'!$A:$E,1,FALSE)," ",VLOOKUP(N71,'[1]zawodnicy'!$A:$E,2,FALSE)," ",VLOOKUP(N71,'[1]zawodnicy'!$A:$E,3,FALSE)," - ",VLOOKUP(N71,'[1]zawodnicy'!$A:$E,4,FALSE)),"")</f>
      </c>
      <c r="V70" s="176"/>
      <c r="W70" s="71" t="str">
        <f>IF(SUM(AN70:AO70)=0,"",AO70&amp;":"&amp;AN70)</f>
        <v>5:21</v>
      </c>
      <c r="X70" s="111"/>
      <c r="Y70" s="177" t="str">
        <f>IF(SUM(AV71:AW71)=0,"",BD71&amp;":"&amp;BE71)</f>
        <v>8:42</v>
      </c>
      <c r="Z70" s="74" t="str">
        <f>IF(SUM(AV71:AW71)=0,"",BF71&amp;":"&amp;BG71)</f>
        <v>0:2</v>
      </c>
      <c r="AA70" s="74" t="str">
        <f>IF(SUM(AV71:AW71)=0,"",BH71&amp;":"&amp;BI71)</f>
        <v>0:1</v>
      </c>
      <c r="AB70" s="75">
        <f>IF(SUM(BH70:BH71)&gt;0,BJ71,"")</f>
        <v>2</v>
      </c>
      <c r="AC70" s="2"/>
      <c r="AD70" s="2"/>
      <c r="AE70" s="25"/>
      <c r="AF70" s="25"/>
      <c r="AG70" s="99" t="s">
        <v>18</v>
      </c>
      <c r="AH70" s="101">
        <f>IF(ISBLANK(S70),"",VLOOKUP(S70,'[1]plan gier'!$X:$AN,12,FALSE))</f>
        <v>21</v>
      </c>
      <c r="AI70" s="102">
        <f>IF(ISBLANK(S70),"",VLOOKUP(S70,'[1]plan gier'!$X:$AN,13,FALSE))</f>
        <v>5</v>
      </c>
      <c r="AJ70" s="102">
        <f>IF(ISBLANK(S70),"",VLOOKUP(S70,'[1]plan gier'!$X:$AN,14,FALSE))</f>
        <v>21</v>
      </c>
      <c r="AK70" s="102">
        <f>IF(ISBLANK(S70),"",VLOOKUP(S70,'[1]plan gier'!$X:$AN,15,FALSE))</f>
        <v>3</v>
      </c>
      <c r="AL70" s="102">
        <f>IF(ISBLANK(S70),"",VLOOKUP(S70,'[1]plan gier'!$X:$AN,16,FALSE))</f>
        <v>0</v>
      </c>
      <c r="AM70" s="102">
        <f>IF(ISBLANK(S70),"",VLOOKUP(S70,'[1]plan gier'!$X:$AN,17,FALSE))</f>
        <v>0</v>
      </c>
      <c r="AN70" s="103">
        <f aca="true" t="shared" si="3" ref="AN70:AS70">IF(AH70="",0,AH70)</f>
        <v>21</v>
      </c>
      <c r="AO70" s="102">
        <f t="shared" si="3"/>
        <v>5</v>
      </c>
      <c r="AP70" s="104">
        <f t="shared" si="3"/>
        <v>21</v>
      </c>
      <c r="AQ70" s="102">
        <f t="shared" si="3"/>
        <v>3</v>
      </c>
      <c r="AR70" s="104">
        <f t="shared" si="3"/>
        <v>0</v>
      </c>
      <c r="AS70" s="107">
        <f t="shared" si="3"/>
        <v>0</v>
      </c>
      <c r="AT70" s="81">
        <f>SUM(AN70:AS70)</f>
        <v>50</v>
      </c>
      <c r="AU70" s="82">
        <v>1</v>
      </c>
      <c r="AV70" s="83"/>
      <c r="AW70" s="84"/>
      <c r="AX70" s="77">
        <f>IF(AH70&gt;AI70,1,0)+IF(AJ70&gt;AK70,1,0)+IF(AL70&gt;AM70,1,0)</f>
        <v>2</v>
      </c>
      <c r="AY70" s="85">
        <f>AV71</f>
        <v>0</v>
      </c>
      <c r="AZ70" s="9"/>
      <c r="BA70" s="9"/>
      <c r="BD70" s="76">
        <f>AN70+AP70+AR70</f>
        <v>42</v>
      </c>
      <c r="BE70" s="85">
        <f>AO70+AQ70+AS70</f>
        <v>8</v>
      </c>
      <c r="BF70" s="76">
        <f>AX70</f>
        <v>2</v>
      </c>
      <c r="BG70" s="85">
        <f>AY70</f>
        <v>0</v>
      </c>
      <c r="BH70" s="76">
        <f>IF(AX70&gt;AY70,1,0)</f>
        <v>1</v>
      </c>
      <c r="BI70" s="86">
        <f>IF(AY70&gt;AX70,1,0)</f>
        <v>0</v>
      </c>
      <c r="BJ70" s="87">
        <f>IF(BH70+BI70=0,"",IF(BK70=MAX(BK70:BK71),1,2))</f>
        <v>1</v>
      </c>
      <c r="BK70" s="14">
        <f>IF(BH70+BI70&lt;&gt;0,BH70-BI70+(BF70-BG70)/100+(BD70-BE70)/10000,-2)</f>
        <v>1.0234</v>
      </c>
    </row>
    <row r="71" spans="1:63" ht="11.25" customHeight="1" thickBot="1">
      <c r="A71" s="13"/>
      <c r="J71" s="40"/>
      <c r="K71" s="13"/>
      <c r="L71" s="13"/>
      <c r="M71" s="64"/>
      <c r="N71" s="41" t="s">
        <v>25</v>
      </c>
      <c r="Q71" s="66"/>
      <c r="R71" s="66"/>
      <c r="S71" s="67"/>
      <c r="T71" s="43"/>
      <c r="U71" s="44" t="str">
        <f>IF(AND(N71&lt;&gt;"",N72=""),CONCATENATE(VLOOKUP(N71,'[1]zawodnicy'!$A:$E,1,FALSE)," ",VLOOKUP(N71,'[1]zawodnicy'!$A:$E,2,FALSE)," ",VLOOKUP(N71,'[1]zawodnicy'!$A:$E,3,FALSE)," - ",VLOOKUP(N71,'[1]zawodnicy'!$A:$E,4,FALSE)),"")</f>
        <v>O0006 Jessica ORZECHOWICZ - Jasło</v>
      </c>
      <c r="V71" s="171"/>
      <c r="W71" s="88" t="str">
        <f>IF(SUM(AP70:AQ70)=0,"",AQ70&amp;":"&amp;AP70)</f>
        <v>3:21</v>
      </c>
      <c r="X71" s="113"/>
      <c r="Y71" s="172"/>
      <c r="Z71" s="49"/>
      <c r="AA71" s="49"/>
      <c r="AB71" s="50"/>
      <c r="AC71" s="2"/>
      <c r="AD71" s="2"/>
      <c r="AE71" s="25"/>
      <c r="AF71" s="25"/>
      <c r="AG71" s="178"/>
      <c r="AH71" s="38"/>
      <c r="AI71" s="38"/>
      <c r="AJ71" s="38"/>
      <c r="AK71" s="38"/>
      <c r="AL71" s="38"/>
      <c r="AM71" s="38"/>
      <c r="AN71" s="9"/>
      <c r="AO71" s="9"/>
      <c r="AP71" s="9"/>
      <c r="AQ71" s="9"/>
      <c r="AR71" s="9"/>
      <c r="AS71" s="9"/>
      <c r="AT71" s="82"/>
      <c r="AU71" s="82">
        <v>2</v>
      </c>
      <c r="AV71" s="101">
        <f>IF(AH70&lt;AI70,1,0)+IF(AJ70&lt;AK70,1,0)+IF(AL70&lt;AM70,1,0)</f>
        <v>0</v>
      </c>
      <c r="AW71" s="102">
        <f>AX70</f>
        <v>2</v>
      </c>
      <c r="AX71" s="105"/>
      <c r="AY71" s="106"/>
      <c r="AZ71" s="9"/>
      <c r="BA71" s="9"/>
      <c r="BD71" s="101">
        <f>AO70+AQ70+AS70</f>
        <v>8</v>
      </c>
      <c r="BE71" s="107">
        <f>AN70+AP70+AR70</f>
        <v>42</v>
      </c>
      <c r="BF71" s="101">
        <f>AV71</f>
        <v>0</v>
      </c>
      <c r="BG71" s="107">
        <f>AW71</f>
        <v>2</v>
      </c>
      <c r="BH71" s="101">
        <f>IF(AV71&gt;AW71,1,0)</f>
        <v>0</v>
      </c>
      <c r="BI71" s="108">
        <f>IF(AW71&gt;AV71,1,0)</f>
        <v>1</v>
      </c>
      <c r="BJ71" s="109">
        <f>IF(BH71+BI71=0,"",IF(BK71=MAX(BK70:BK71),1,2))</f>
        <v>2</v>
      </c>
      <c r="BK71" s="14">
        <f>IF(BH71+BI71&lt;&gt;0,BH71-BI71+(BF71-BG71)/100+(BD71-BE71)/10000,-2)</f>
        <v>-1.0234</v>
      </c>
    </row>
    <row r="72" spans="1:62" ht="11.25" customHeight="1" thickBot="1">
      <c r="A72" s="2"/>
      <c r="J72" s="2"/>
      <c r="K72" s="2"/>
      <c r="L72" s="2"/>
      <c r="N72" s="51"/>
      <c r="O72" s="26"/>
      <c r="P72" s="26"/>
      <c r="Q72" s="99"/>
      <c r="R72" s="99"/>
      <c r="S72" s="2"/>
      <c r="T72" s="114"/>
      <c r="U72" s="115">
        <f>IF(N72&lt;&gt;"",CONCATENATE(VLOOKUP(N72,'[1]zawodnicy'!$A:$E,1,FALSE)," ",VLOOKUP(N72,'[1]zawodnicy'!$A:$E,2,FALSE)," ",VLOOKUP(N72,'[1]zawodnicy'!$A:$E,3,FALSE)," - ",VLOOKUP(N72,'[1]zawodnicy'!$A:$E,4,FALSE)),"")</f>
      </c>
      <c r="V72" s="179"/>
      <c r="W72" s="117">
        <f>IF(SUM(AR70:AS70)=0,"",AS70&amp;":"&amp;AR70)</f>
      </c>
      <c r="X72" s="119"/>
      <c r="Y72" s="180"/>
      <c r="Z72" s="120"/>
      <c r="AA72" s="120"/>
      <c r="AB72" s="121"/>
      <c r="AC72" s="2"/>
      <c r="AD72" s="2"/>
      <c r="AE72" s="25"/>
      <c r="AF72" s="25"/>
      <c r="AG72" s="2"/>
      <c r="AH72" s="2"/>
      <c r="AI72" s="2"/>
      <c r="AJ72" s="2"/>
      <c r="AK72" s="2"/>
      <c r="AL72" s="2"/>
      <c r="AM72" s="2"/>
      <c r="AN72" s="10"/>
      <c r="AO72" s="10"/>
      <c r="AP72" s="10"/>
      <c r="AQ72" s="10"/>
      <c r="AR72" s="10"/>
      <c r="AS72" s="10"/>
      <c r="AT72" s="82"/>
      <c r="AU72" s="82"/>
      <c r="AV72" s="38"/>
      <c r="AW72" s="38"/>
      <c r="AX72" s="38"/>
      <c r="AY72" s="38"/>
      <c r="AZ72" s="9"/>
      <c r="BA72" s="9"/>
      <c r="BD72" s="38"/>
      <c r="BE72" s="38"/>
      <c r="BF72" s="38"/>
      <c r="BG72" s="38"/>
      <c r="BH72" s="38"/>
      <c r="BI72" s="38"/>
      <c r="BJ72" s="25"/>
    </row>
    <row r="73" ht="11.25" customHeight="1"/>
    <row r="74" spans="13:31" ht="11.25" customHeight="1">
      <c r="M74" s="10"/>
      <c r="N74" s="11" t="s">
        <v>37</v>
      </c>
      <c r="Q74" s="12" t="str">
        <f>"Gra "&amp;N74</f>
        <v>Gra Old Boys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ht="11.25" customHeight="1" thickBot="1"/>
    <row r="76" spans="14:31" s="13" customFormat="1" ht="11.25" customHeight="1" thickBot="1">
      <c r="N76" s="181"/>
      <c r="O76" s="182"/>
      <c r="P76" s="182"/>
      <c r="Q76" s="28" t="s">
        <v>7</v>
      </c>
      <c r="R76" s="28"/>
      <c r="S76" s="168" t="s">
        <v>8</v>
      </c>
      <c r="T76" s="183"/>
      <c r="U76" s="18" t="s">
        <v>2</v>
      </c>
      <c r="V76" s="184"/>
      <c r="W76" s="185">
        <v>1</v>
      </c>
      <c r="X76" s="186">
        <v>2</v>
      </c>
      <c r="Y76" s="187">
        <v>3</v>
      </c>
      <c r="Z76" s="188">
        <v>4</v>
      </c>
      <c r="AA76" s="189">
        <v>5</v>
      </c>
      <c r="AB76" s="22" t="s">
        <v>3</v>
      </c>
      <c r="AC76" s="23" t="s">
        <v>4</v>
      </c>
      <c r="AD76" s="190" t="s">
        <v>5</v>
      </c>
      <c r="AE76" s="24" t="s">
        <v>6</v>
      </c>
    </row>
    <row r="77" spans="10:32" s="13" customFormat="1" ht="11.25" customHeight="1">
      <c r="J77" s="26"/>
      <c r="K77" s="26"/>
      <c r="L77" s="26"/>
      <c r="N77" s="27" t="s">
        <v>37</v>
      </c>
      <c r="O77" s="9"/>
      <c r="P77" s="26"/>
      <c r="Q77" s="28"/>
      <c r="R77" s="28"/>
      <c r="S77" s="168"/>
      <c r="T77" s="30">
        <v>1</v>
      </c>
      <c r="U77" s="31">
        <f>IF(AND(N78&lt;&gt;"",N79&lt;&gt;""),CONCATENATE(VLOOKUP(N78,'[1]zawodnicy'!$A:$E,1,FALSE)," ",VLOOKUP(N78,'[1]zawodnicy'!$A:$E,2,FALSE)," ",VLOOKUP(N78,'[1]zawodnicy'!$A:$E,3,FALSE)," - ",VLOOKUP(N78,'[1]zawodnicy'!$A:$E,4,FALSE)),"")</f>
      </c>
      <c r="V77" s="169"/>
      <c r="W77" s="191"/>
      <c r="X77" s="34" t="str">
        <f>IF(SUM(AO89:AP89)=0,"",AO89&amp;":"&amp;AP89)</f>
        <v>21:18</v>
      </c>
      <c r="Y77" s="192" t="str">
        <f>IF(SUM(AO82:AP82)=0,"",AO82&amp;":"&amp;AP82)</f>
        <v>15:21</v>
      </c>
      <c r="Z77" s="192" t="str">
        <f>IF(SUM(AO86:AP86)=0,"",AP86&amp;":"&amp;AO86)</f>
        <v>21:11</v>
      </c>
      <c r="AA77" s="193" t="str">
        <f>IF(SUM(AO85:AP85)=0,"",AP85&amp;":"&amp;AO85)</f>
        <v>21:16</v>
      </c>
      <c r="AB77" s="170" t="str">
        <f>IF(SUM(AX80:BE80)=0,"",BF80&amp;":"&amp;BG80)</f>
        <v>155:141</v>
      </c>
      <c r="AC77" s="36" t="str">
        <f>IF(SUM(AX80:BE80)=0,"",BH80&amp;":"&amp;BI80)</f>
        <v>5:4</v>
      </c>
      <c r="AD77" s="36" t="str">
        <f>IF(SUM(AX80:BE80)=0,"",BJ80&amp;":"&amp;BK80)</f>
        <v>2:2</v>
      </c>
      <c r="AE77" s="37">
        <f>IF(SUM(BJ80:BJ84)&gt;0,BL80,"")</f>
        <v>3</v>
      </c>
      <c r="AF77" s="194"/>
    </row>
    <row r="78" spans="14:32" s="13" customFormat="1" ht="11.25" customHeight="1" thickBot="1">
      <c r="N78" s="41" t="s">
        <v>38</v>
      </c>
      <c r="O78" s="26"/>
      <c r="P78" s="26"/>
      <c r="Q78" s="28"/>
      <c r="R78" s="28"/>
      <c r="S78" s="168"/>
      <c r="T78" s="43"/>
      <c r="U78" s="44" t="str">
        <f>IF(AND(N78&lt;&gt;"",N79=""),CONCATENATE(VLOOKUP(N78,'[1]zawodnicy'!$A:$E,1,FALSE)," ",VLOOKUP(N78,'[1]zawodnicy'!$A:$E,2,FALSE)," ",VLOOKUP(N78,'[1]zawodnicy'!$A:$E,3,FALSE)," - ",VLOOKUP(N78,'[1]zawodnicy'!$A:$E,4,FALSE)),"")</f>
        <v>K0003 Robert KARNASIEWICZ - Mielec</v>
      </c>
      <c r="V78" s="171"/>
      <c r="W78" s="195"/>
      <c r="X78" s="47" t="str">
        <f>IF(SUM(AQ89:AR89)=0,"",AQ89&amp;":"&amp;AR89)</f>
        <v>23:21</v>
      </c>
      <c r="Y78" s="196" t="str">
        <f>IF(SUM(AQ82:AR82)=0,"",AQ82&amp;":"&amp;AR82)</f>
        <v>15:21</v>
      </c>
      <c r="Z78" s="196" t="str">
        <f>IF(SUM(AQ86:AR86)=0,"",AR86&amp;":"&amp;AQ86)</f>
        <v>21:7</v>
      </c>
      <c r="AA78" s="197" t="str">
        <f>IF(SUM(AQ85:AR85)=0,"",AR85&amp;":"&amp;AQ85)</f>
        <v>15:21</v>
      </c>
      <c r="AB78" s="172"/>
      <c r="AC78" s="49"/>
      <c r="AD78" s="49"/>
      <c r="AE78" s="50"/>
      <c r="AF78" s="194"/>
    </row>
    <row r="79" spans="10:64" s="13" customFormat="1" ht="11.25" customHeight="1" thickBot="1">
      <c r="J79" s="26"/>
      <c r="K79" s="26"/>
      <c r="L79" s="26"/>
      <c r="N79" s="51"/>
      <c r="O79" s="26"/>
      <c r="P79" s="26"/>
      <c r="T79" s="52"/>
      <c r="U79" s="53">
        <f>IF(N79&lt;&gt;"",CONCATENATE(VLOOKUP(N79,'[1]zawodnicy'!$A:$E,1,FALSE)," ",VLOOKUP(N79,'[1]zawodnicy'!$A:$E,2,FALSE)," ",VLOOKUP(N79,'[1]zawodnicy'!$A:$E,3,FALSE)," - ",VLOOKUP(N79,'[1]zawodnicy'!$A:$E,4,FALSE)),"")</f>
      </c>
      <c r="V79" s="173"/>
      <c r="W79" s="198"/>
      <c r="X79" s="55">
        <f>IF(SUM(AS89:AT89)=0,"",AS89&amp;":"&amp;AT89)</f>
      </c>
      <c r="Y79" s="199">
        <f>IF(SUM(AS82:AT82)=0,"",AS82&amp;":"&amp;AT82)</f>
      </c>
      <c r="Z79" s="199">
        <f>IF(SUM(AS86:AT86)=0,"",AT86&amp;":"&amp;AS86)</f>
      </c>
      <c r="AA79" s="200" t="str">
        <f>IF(SUM(AS85:AT85)=0,"",AT85&amp;":"&amp;AS85)</f>
        <v>3:5</v>
      </c>
      <c r="AB79" s="174"/>
      <c r="AC79" s="57"/>
      <c r="AD79" s="57"/>
      <c r="AE79" s="58"/>
      <c r="AF79" s="194"/>
      <c r="AG79" s="194"/>
      <c r="AH79" s="201" t="s">
        <v>12</v>
      </c>
      <c r="AI79" s="202"/>
      <c r="AJ79" s="203" t="s">
        <v>13</v>
      </c>
      <c r="AK79" s="202"/>
      <c r="AL79" s="203" t="s">
        <v>14</v>
      </c>
      <c r="AM79" s="204"/>
      <c r="AN79" s="194"/>
      <c r="AO79" s="205" t="s">
        <v>12</v>
      </c>
      <c r="AP79" s="206"/>
      <c r="AQ79" s="206" t="s">
        <v>13</v>
      </c>
      <c r="AR79" s="206"/>
      <c r="AS79" s="206" t="s">
        <v>14</v>
      </c>
      <c r="AT79" s="207"/>
      <c r="AU79" s="194"/>
      <c r="AV79" s="208">
        <v>1</v>
      </c>
      <c r="AW79" s="209"/>
      <c r="AX79" s="209">
        <v>2</v>
      </c>
      <c r="AY79" s="209"/>
      <c r="AZ79" s="209">
        <v>3</v>
      </c>
      <c r="BA79" s="209"/>
      <c r="BB79" s="209">
        <v>4</v>
      </c>
      <c r="BC79" s="210"/>
      <c r="BD79" s="211">
        <v>5</v>
      </c>
      <c r="BE79" s="212"/>
      <c r="BF79" s="208" t="s">
        <v>3</v>
      </c>
      <c r="BG79" s="213"/>
      <c r="BH79" s="208" t="s">
        <v>4</v>
      </c>
      <c r="BI79" s="213"/>
      <c r="BJ79" s="208" t="s">
        <v>5</v>
      </c>
      <c r="BK79" s="210"/>
      <c r="BL79" s="214" t="s">
        <v>6</v>
      </c>
    </row>
    <row r="80" spans="1:71" s="13" customFormat="1" ht="11.25" customHeight="1">
      <c r="A80" s="13">
        <f aca="true" t="shared" si="4" ref="A80:A89">S80</f>
        <v>17</v>
      </c>
      <c r="B80" s="13" t="str">
        <f>IF(N81="","",N81)</f>
        <v>M0008</v>
      </c>
      <c r="C80" s="13">
        <f>IF(N82="","",N82)</f>
      </c>
      <c r="D80" s="13" t="str">
        <f>IF(N90="","",N90)</f>
        <v>M0025</v>
      </c>
      <c r="E80" s="13">
        <f>IF(N91="","",N91)</f>
      </c>
      <c r="J80" s="26"/>
      <c r="K80" s="26"/>
      <c r="M80" s="13" t="str">
        <f>N77</f>
        <v>Old Boys</v>
      </c>
      <c r="N80" s="38"/>
      <c r="O80" s="26"/>
      <c r="P80" s="26"/>
      <c r="Q80" s="65">
        <f>IF(AN80&gt;0,"",IF(A80=0,"",IF(VLOOKUP(A80,'[1]plan gier'!A:S,19,FALSE)="","",VLOOKUP(A80,'[1]plan gier'!A:S,19,FALSE))))</f>
      </c>
      <c r="R80" s="215" t="s">
        <v>39</v>
      </c>
      <c r="S80" s="67">
        <v>17</v>
      </c>
      <c r="T80" s="68">
        <v>2</v>
      </c>
      <c r="U80" s="69">
        <f>IF(AND(N81&lt;&gt;"",N82&lt;&gt;""),CONCATENATE(VLOOKUP(N81,'[1]zawodnicy'!$A:$E,1,FALSE)," ",VLOOKUP(N81,'[1]zawodnicy'!$A:$E,2,FALSE)," ",VLOOKUP(N81,'[1]zawodnicy'!$A:$E,3,FALSE)," - ",VLOOKUP(N81,'[1]zawodnicy'!$A:$E,4,FALSE)),"")</f>
      </c>
      <c r="V80" s="176"/>
      <c r="W80" s="216" t="str">
        <f>IF(SUM(AO89:AP89)=0,"",AP89&amp;":"&amp;AO89)</f>
        <v>18:21</v>
      </c>
      <c r="X80" s="217"/>
      <c r="Y80" s="218" t="str">
        <f>IF(SUM(AO87:AP87)=0,"",AO87&amp;":"&amp;AP87)</f>
        <v>16:21</v>
      </c>
      <c r="Z80" s="218" t="str">
        <f>IF(SUM(AO84:AP84)=0,"",AP84&amp;":"&amp;AO84)</f>
        <v>21:5</v>
      </c>
      <c r="AA80" s="219" t="str">
        <f>IF(SUM(AO80:AP80)=0,"",AO80&amp;":"&amp;AP80)</f>
        <v>15:21</v>
      </c>
      <c r="AB80" s="177" t="str">
        <f>IF(SUM(AV81:AW81,AZ81:BE81)=0,"",BF81&amp;":"&amp;BG81)</f>
        <v>141:143</v>
      </c>
      <c r="AC80" s="74" t="str">
        <f>IF(SUM(AV81:AW81,AZ81:BE81)=0,"",BH81&amp;":"&amp;BI81)</f>
        <v>2:6</v>
      </c>
      <c r="AD80" s="74" t="str">
        <f>IF(SUM(AV81:AW81,AZ81:BE81)=0,"",BJ81&amp;":"&amp;BK81)</f>
        <v>1:3</v>
      </c>
      <c r="AE80" s="75">
        <f>IF(SUM(BJ80:BJ84)&gt;0,BL81,"")</f>
        <v>4</v>
      </c>
      <c r="AF80" s="194"/>
      <c r="AG80" s="220" t="s">
        <v>39</v>
      </c>
      <c r="AH80" s="221">
        <f>IF(ISBLANK(S80),"",VLOOKUP(S80,'[1]plan gier'!$X:$AN,12,FALSE))</f>
        <v>15</v>
      </c>
      <c r="AI80" s="222">
        <f>IF(ISBLANK(S80),"",VLOOKUP(S80,'[1]plan gier'!$X:$AN,13,FALSE))</f>
        <v>21</v>
      </c>
      <c r="AJ80" s="222">
        <f>IF(ISBLANK(S80),"",VLOOKUP(S80,'[1]plan gier'!$X:$AN,14,FALSE))</f>
        <v>12</v>
      </c>
      <c r="AK80" s="222">
        <f>IF(ISBLANK(S80),"",VLOOKUP(S80,'[1]plan gier'!$X:$AN,15,FALSE))</f>
        <v>21</v>
      </c>
      <c r="AL80" s="222">
        <f>IF(ISBLANK(S80),"",VLOOKUP(S80,'[1]plan gier'!$X:$AN,16,FALSE))</f>
        <v>0</v>
      </c>
      <c r="AM80" s="223">
        <f>IF(ISBLANK(S80),"",VLOOKUP(S80,'[1]plan gier'!$X:$AN,17,FALSE))</f>
        <v>0</v>
      </c>
      <c r="AN80" s="224">
        <f aca="true" t="shared" si="5" ref="AN80:AN89">SUM(AO80:AT80)</f>
        <v>69</v>
      </c>
      <c r="AO80" s="225">
        <f aca="true" t="shared" si="6" ref="AO80:AT89">IF(AH80="",0,AH80)</f>
        <v>15</v>
      </c>
      <c r="AP80" s="222">
        <f t="shared" si="6"/>
        <v>21</v>
      </c>
      <c r="AQ80" s="226">
        <f t="shared" si="6"/>
        <v>12</v>
      </c>
      <c r="AR80" s="222">
        <f t="shared" si="6"/>
        <v>21</v>
      </c>
      <c r="AS80" s="226">
        <f t="shared" si="6"/>
        <v>0</v>
      </c>
      <c r="AT80" s="223">
        <f t="shared" si="6"/>
        <v>0</v>
      </c>
      <c r="AU80" s="227">
        <v>1</v>
      </c>
      <c r="AV80" s="228"/>
      <c r="AW80" s="229"/>
      <c r="AX80" s="230">
        <f>IF(AO89&gt;AP89,1,0)+IF(AQ89&gt;AR89,1,0)+IF(AS89&gt;AT89,1,0)</f>
        <v>2</v>
      </c>
      <c r="AY80" s="230">
        <f>AV81</f>
        <v>0</v>
      </c>
      <c r="AZ80" s="230">
        <f>IF(AO82&gt;AP82,1,0)+IF(AQ82&gt;AR82,1,0)+IF(AS82&gt;AT82,1,0)</f>
        <v>0</v>
      </c>
      <c r="BA80" s="222">
        <f>AV82</f>
        <v>2</v>
      </c>
      <c r="BB80" s="231">
        <f>IF(AP86&gt;AO86,1,0)+IF(AR86&gt;AQ86,1,0)+IF(AT86&gt;AS86,1,0)</f>
        <v>2</v>
      </c>
      <c r="BC80" s="232">
        <f>AV83</f>
        <v>0</v>
      </c>
      <c r="BD80" s="222">
        <f>IF(AP85&gt;AO85,1,0)+IF(AR85&gt;AQ85,1,0)+IF(AT85&gt;AS85,1,0)</f>
        <v>1</v>
      </c>
      <c r="BE80" s="223">
        <f>AV84</f>
        <v>2</v>
      </c>
      <c r="BF80" s="221">
        <f>AO82+AQ82+AS82+AP85+AR85+AT85++AP86+AR86+AT86+AO89+AQ89+AS89</f>
        <v>155</v>
      </c>
      <c r="BG80" s="233">
        <f>AP82+AR82+AT82+AO85+AQ85+AS85+AO86+AQ86+AS86+AP89+AR89+AT89</f>
        <v>141</v>
      </c>
      <c r="BH80" s="221">
        <f>AX80+AZ80+BB80+BD80</f>
        <v>5</v>
      </c>
      <c r="BI80" s="223">
        <f>AY80+BA80+BC80+BE80</f>
        <v>4</v>
      </c>
      <c r="BJ80" s="221">
        <f>IF(AX80&gt;AY80,1,0)+IF(AZ80&gt;BA80,1,0)+IF(BB80&gt;BC80,1,0)+IF(BD80&gt;BE80,1,0)</f>
        <v>2</v>
      </c>
      <c r="BK80" s="223">
        <f>IF(AY80&gt;AX80,1,0)+IF(BA80&gt;AZ80,1,0)+IF(BC80&gt;BB80,1,0)+IF(BE80&gt;BD80,1,0)</f>
        <v>2</v>
      </c>
      <c r="BL80" s="234">
        <f>IF(BJ80+BK80=0,"",IF(BM80=MAX(BM80:BM84),1,IF(BM80=LARGE(BM80:BM84,2),2,IF(BM80=LARGE(BM80:BM84,3),3,IF(BM80=MIN(BM80:BM84),5,4)))))</f>
        <v>3</v>
      </c>
      <c r="BM80" s="235">
        <f>IF(BJ80+BK80&lt;&gt;0,BJ80-BK80+(BH80-BI80)/100+(BF80-BG80)/10000,-4)</f>
        <v>0.0114</v>
      </c>
      <c r="BQ80" s="236"/>
      <c r="BR80" s="236"/>
      <c r="BS80" s="236"/>
    </row>
    <row r="81" spans="1:71" s="13" customFormat="1" ht="11.25" customHeight="1">
      <c r="A81" s="13">
        <f t="shared" si="4"/>
        <v>18</v>
      </c>
      <c r="B81" s="13" t="str">
        <f>IF(N84="","",N84)</f>
        <v>K0035</v>
      </c>
      <c r="C81" s="13">
        <f>IF(N85="","",N85)</f>
      </c>
      <c r="D81" s="13" t="str">
        <f>IF(N87="","",N87)</f>
        <v>O0004</v>
      </c>
      <c r="E81" s="13">
        <f>IF(N88="","",N88)</f>
      </c>
      <c r="M81" s="13" t="str">
        <f>N77</f>
        <v>Old Boys</v>
      </c>
      <c r="N81" s="41" t="s">
        <v>20</v>
      </c>
      <c r="O81" s="26"/>
      <c r="P81" s="26"/>
      <c r="Q81" s="65">
        <f>IF(AN81&gt;0,"",IF(A81=0,"",IF(VLOOKUP(A81,'[1]plan gier'!A:S,19,FALSE)="","",VLOOKUP(A81,'[1]plan gier'!A:S,19,FALSE))))</f>
      </c>
      <c r="R81" s="215" t="s">
        <v>40</v>
      </c>
      <c r="S81" s="67">
        <v>18</v>
      </c>
      <c r="T81" s="43"/>
      <c r="U81" s="44" t="str">
        <f>IF(AND(N81&lt;&gt;"",N82=""),CONCATENATE(VLOOKUP(N81,'[1]zawodnicy'!$A:$E,1,FALSE)," ",VLOOKUP(N81,'[1]zawodnicy'!$A:$E,2,FALSE)," ",VLOOKUP(N81,'[1]zawodnicy'!$A:$E,3,FALSE)," - ",VLOOKUP(N81,'[1]zawodnicy'!$A:$E,4,FALSE)),"")</f>
        <v>M0008 Tadeusz MICHALIK - Tarnów</v>
      </c>
      <c r="V81" s="171"/>
      <c r="W81" s="237" t="str">
        <f>IF(SUM(AQ89:AR89)=0,"",AR89&amp;":"&amp;AQ89)</f>
        <v>21:23</v>
      </c>
      <c r="X81" s="238"/>
      <c r="Y81" s="196" t="str">
        <f>IF(SUM(AQ87:AR87)=0,"",AQ87&amp;":"&amp;AR87)</f>
        <v>17:21</v>
      </c>
      <c r="Z81" s="196" t="str">
        <f>IF(SUM(AQ84:AR84)=0,"",AR84&amp;":"&amp;AQ84)</f>
        <v>21:10</v>
      </c>
      <c r="AA81" s="197" t="str">
        <f>IF(SUM(AQ80:AR80)=0,"",AQ80&amp;":"&amp;AR80)</f>
        <v>12:21</v>
      </c>
      <c r="AB81" s="172"/>
      <c r="AC81" s="49"/>
      <c r="AD81" s="49"/>
      <c r="AE81" s="50"/>
      <c r="AF81" s="194"/>
      <c r="AG81" s="220" t="s">
        <v>40</v>
      </c>
      <c r="AH81" s="239">
        <f>IF(ISBLANK(S81),"",VLOOKUP(S81,'[1]plan gier'!$X:$AN,12,FALSE))</f>
        <v>21</v>
      </c>
      <c r="AI81" s="240">
        <f>IF(ISBLANK(S81),"",VLOOKUP(S81,'[1]plan gier'!$X:$AN,13,FALSE))</f>
        <v>8</v>
      </c>
      <c r="AJ81" s="240">
        <f>IF(ISBLANK(S81),"",VLOOKUP(S81,'[1]plan gier'!$X:$AN,14,FALSE))</f>
        <v>21</v>
      </c>
      <c r="AK81" s="240">
        <f>IF(ISBLANK(S81),"",VLOOKUP(S81,'[1]plan gier'!$X:$AN,15,FALSE))</f>
        <v>7</v>
      </c>
      <c r="AL81" s="240">
        <f>IF(ISBLANK(S81),"",VLOOKUP(S81,'[1]plan gier'!$X:$AN,16,FALSE))</f>
        <v>0</v>
      </c>
      <c r="AM81" s="241">
        <f>IF(ISBLANK(S81),"",VLOOKUP(S81,'[1]plan gier'!$X:$AN,17,FALSE))</f>
        <v>0</v>
      </c>
      <c r="AN81" s="224">
        <f t="shared" si="5"/>
        <v>57</v>
      </c>
      <c r="AO81" s="242">
        <f t="shared" si="6"/>
        <v>21</v>
      </c>
      <c r="AP81" s="240">
        <f t="shared" si="6"/>
        <v>8</v>
      </c>
      <c r="AQ81" s="243">
        <f t="shared" si="6"/>
        <v>21</v>
      </c>
      <c r="AR81" s="240">
        <f t="shared" si="6"/>
        <v>7</v>
      </c>
      <c r="AS81" s="243">
        <f t="shared" si="6"/>
        <v>0</v>
      </c>
      <c r="AT81" s="241">
        <f t="shared" si="6"/>
        <v>0</v>
      </c>
      <c r="AU81" s="227">
        <v>2</v>
      </c>
      <c r="AV81" s="239">
        <f>IF(AO89&lt;AP89,1,0)+IF(AQ89&lt;AR89,1,0)+IF(AS89&lt;AT89,1,0)</f>
        <v>0</v>
      </c>
      <c r="AW81" s="240">
        <f>AX80</f>
        <v>2</v>
      </c>
      <c r="AX81" s="244"/>
      <c r="AY81" s="245"/>
      <c r="AZ81" s="240">
        <f>IF(AO87&gt;AP87,1,0)+IF(AQ87&gt;AR87,1,0)+IF(AS87&gt;AT87,1,0)</f>
        <v>0</v>
      </c>
      <c r="BA81" s="240">
        <f>AX82</f>
        <v>2</v>
      </c>
      <c r="BB81" s="246">
        <f>IF(AP84&gt;AO84,1,0)+IF(AR84&gt;AQ84,1,0)+IF(AT84&gt;AS84,1,0)</f>
        <v>2</v>
      </c>
      <c r="BC81" s="247">
        <f>AX83</f>
        <v>0</v>
      </c>
      <c r="BD81" s="240">
        <f>IF(AO80&gt;AP80,1,0)+IF(AQ80&gt;AR80,1,0)+IF(AS80&gt;AT80,1,0)</f>
        <v>0</v>
      </c>
      <c r="BE81" s="241">
        <f>AX84</f>
        <v>2</v>
      </c>
      <c r="BF81" s="239">
        <f>AO80+AQ80+AS80+AP84+AR84+AT84++AO87+AQ87+AS87++AP89+AR89+AT89</f>
        <v>141</v>
      </c>
      <c r="BG81" s="247">
        <f>AP80+AR80+AT80+AO84+AQ84+AS84+AP87+AR87+AT87+AO89+AQ89+AS89</f>
        <v>143</v>
      </c>
      <c r="BH81" s="239">
        <f>AV81+AZ81+BB81+BD81</f>
        <v>2</v>
      </c>
      <c r="BI81" s="241">
        <f>AW81+BA81+BC81+BE81</f>
        <v>6</v>
      </c>
      <c r="BJ81" s="239">
        <f>IF(AV81&gt;AW81,1,0)+IF(AZ81&gt;BA81,1,0)+IF(BB81&gt;BC81,1,0)+IF(BD81&gt;BE81,1,0)</f>
        <v>1</v>
      </c>
      <c r="BK81" s="241">
        <f>IF(AW81&gt;AV81,1,0)+IF(BA81&gt;AZ81,1,0)+IF(BC81&gt;BB81,1,0)+IF(BE81&gt;BD81,1,0)</f>
        <v>3</v>
      </c>
      <c r="BL81" s="248">
        <f>IF(BJ81+BK81=0,"",IF(BM81=MAX(BM80:BM84),1,IF(BM81=LARGE(BM80:BM84,2),2,IF(BM81=LARGE(BM80:BM84,3),3,IF(BM81=MIN(BM80:BM84),5,4)))))</f>
        <v>4</v>
      </c>
      <c r="BM81" s="235">
        <f>IF(BJ81+BK81&lt;&gt;0,BJ81-BK81+(BH81-BI81)/100+(BF81-BG81)/10000,-4)</f>
        <v>-2.0402</v>
      </c>
      <c r="BQ81" s="236"/>
      <c r="BR81" s="236"/>
      <c r="BS81" s="236"/>
    </row>
    <row r="82" spans="1:71" s="13" customFormat="1" ht="11.25" customHeight="1">
      <c r="A82" s="13">
        <f t="shared" si="4"/>
        <v>19</v>
      </c>
      <c r="B82" s="13" t="str">
        <f>IF(N78="","",N78)</f>
        <v>K0003</v>
      </c>
      <c r="C82" s="13">
        <f>IF(N79="","",N79)</f>
      </c>
      <c r="D82" s="13" t="str">
        <f>IF(N84="","",N84)</f>
        <v>K0035</v>
      </c>
      <c r="E82" s="13">
        <f>IF(N85="","",N85)</f>
      </c>
      <c r="J82" s="26"/>
      <c r="K82" s="26"/>
      <c r="M82" s="13" t="str">
        <f>N77</f>
        <v>Old Boys</v>
      </c>
      <c r="N82" s="51"/>
      <c r="O82" s="26"/>
      <c r="P82" s="26"/>
      <c r="Q82" s="65">
        <f>IF(AN82&gt;0,"",IF(A82=0,"",IF(VLOOKUP(A82,'[1]plan gier'!A:S,19,FALSE)="","",VLOOKUP(A82,'[1]plan gier'!A:S,19,FALSE))))</f>
      </c>
      <c r="R82" s="249" t="s">
        <v>15</v>
      </c>
      <c r="S82" s="67">
        <v>19</v>
      </c>
      <c r="T82" s="52"/>
      <c r="U82" s="53">
        <f>IF(N82&lt;&gt;"",CONCATENATE(VLOOKUP(N82,'[1]zawodnicy'!$A:$E,1,FALSE)," ",VLOOKUP(N82,'[1]zawodnicy'!$A:$E,2,FALSE)," ",VLOOKUP(N82,'[1]zawodnicy'!$A:$E,3,FALSE)," - ",VLOOKUP(N82,'[1]zawodnicy'!$A:$E,4,FALSE)),"")</f>
      </c>
      <c r="V82" s="173"/>
      <c r="W82" s="250">
        <f>IF(SUM(AS89:AT89)=0,"",AT89&amp;":"&amp;AS89)</f>
      </c>
      <c r="X82" s="251"/>
      <c r="Y82" s="199">
        <f>IF(SUM(AS87:AT87)=0,"",AS87&amp;":"&amp;AT87)</f>
      </c>
      <c r="Z82" s="199">
        <f>IF(SUM(AS84:AT84)=0,"",AT84&amp;":"&amp;AS84)</f>
      </c>
      <c r="AA82" s="200">
        <f>IF(SUM(AS80:AT80)=0,"",AS80&amp;":"&amp;AT80)</f>
      </c>
      <c r="AB82" s="174"/>
      <c r="AC82" s="57"/>
      <c r="AD82" s="57"/>
      <c r="AE82" s="58"/>
      <c r="AF82" s="194"/>
      <c r="AG82" s="178" t="s">
        <v>15</v>
      </c>
      <c r="AH82" s="239">
        <f>IF(ISBLANK(S82),"",VLOOKUP(S82,'[1]plan gier'!$X:$AN,12,FALSE))</f>
        <v>15</v>
      </c>
      <c r="AI82" s="240">
        <f>IF(ISBLANK(S82),"",VLOOKUP(S82,'[1]plan gier'!$X:$AN,13,FALSE))</f>
        <v>21</v>
      </c>
      <c r="AJ82" s="240">
        <f>IF(ISBLANK(S82),"",VLOOKUP(S82,'[1]plan gier'!$X:$AN,14,FALSE))</f>
        <v>15</v>
      </c>
      <c r="AK82" s="240">
        <f>IF(ISBLANK(S82),"",VLOOKUP(S82,'[1]plan gier'!$X:$AN,15,FALSE))</f>
        <v>21</v>
      </c>
      <c r="AL82" s="240">
        <f>IF(ISBLANK(S82),"",VLOOKUP(S82,'[1]plan gier'!$X:$AN,16,FALSE))</f>
        <v>0</v>
      </c>
      <c r="AM82" s="241">
        <f>IF(ISBLANK(S82),"",VLOOKUP(S82,'[1]plan gier'!$X:$AN,17,FALSE))</f>
        <v>0</v>
      </c>
      <c r="AN82" s="224">
        <f t="shared" si="5"/>
        <v>72</v>
      </c>
      <c r="AO82" s="242">
        <f t="shared" si="6"/>
        <v>15</v>
      </c>
      <c r="AP82" s="240">
        <f t="shared" si="6"/>
        <v>21</v>
      </c>
      <c r="AQ82" s="243">
        <f t="shared" si="6"/>
        <v>15</v>
      </c>
      <c r="AR82" s="240">
        <f t="shared" si="6"/>
        <v>21</v>
      </c>
      <c r="AS82" s="243">
        <f t="shared" si="6"/>
        <v>0</v>
      </c>
      <c r="AT82" s="241">
        <f t="shared" si="6"/>
        <v>0</v>
      </c>
      <c r="AU82" s="227">
        <v>3</v>
      </c>
      <c r="AV82" s="239">
        <f>IF(AO82&lt;AP82,1,0)+IF(AQ82&lt;AR82,1,0)+IF(AS82&lt;AT82,1,0)</f>
        <v>2</v>
      </c>
      <c r="AW82" s="240">
        <f>AZ80</f>
        <v>0</v>
      </c>
      <c r="AX82" s="240">
        <f>IF(AO87&lt;AP87,1,0)+IF(AQ87&lt;AR87,1,0)+IF(AS87&lt;AT87,1,0)</f>
        <v>2</v>
      </c>
      <c r="AY82" s="240">
        <f>AZ81</f>
        <v>0</v>
      </c>
      <c r="AZ82" s="244"/>
      <c r="BA82" s="245"/>
      <c r="BB82" s="240">
        <f>IF(AO81&gt;AP81,1,0)+IF(AQ81&gt;AR81,1,0)+IF(AS81&gt;AT81,1,0)</f>
        <v>2</v>
      </c>
      <c r="BC82" s="247">
        <f>AZ83</f>
        <v>0</v>
      </c>
      <c r="BD82" s="240">
        <f>IF(AP88&gt;AO88,1,0)+IF(AR88&gt;AQ88,1,0)+IF(AT88&gt;AS88,1,0)</f>
        <v>1</v>
      </c>
      <c r="BE82" s="241">
        <f>AZ84</f>
        <v>2</v>
      </c>
      <c r="BF82" s="252">
        <f>AO81+AQ81+AS81+AP82+AR82+AT82+AP87+AR87+AT87+AP88+AR88+AT88</f>
        <v>191</v>
      </c>
      <c r="BG82" s="253">
        <f>AP81+AR81+AT81+AO82+AQ82+AS82+AO87+AQ87+AS87+AO88+AQ88+AS88</f>
        <v>133</v>
      </c>
      <c r="BH82" s="252">
        <f>AV82+AX82+BB82+BD82</f>
        <v>7</v>
      </c>
      <c r="BI82" s="254">
        <f>AW82+AY82+BC82+BE82</f>
        <v>2</v>
      </c>
      <c r="BJ82" s="239">
        <f>IF(AV82&gt;AW82,1,0)+IF(AX82&gt;AY82,1,0)+IF(BB82&gt;BC82,1,0)+IF(BD82&gt;BE82,1,0)</f>
        <v>3</v>
      </c>
      <c r="BK82" s="241">
        <f>IF(AW82&gt;AV82,1,0)+IF(AY82&gt;AX82,1,0)+IF(BC82&gt;BB82,1,0)+IF(BE82&gt;BD82,1,0)</f>
        <v>1</v>
      </c>
      <c r="BL82" s="248">
        <f>IF(BJ82+BK82=0,"",IF(BM82=MAX(BM80:BM84),1,IF(BM82=LARGE(BM80:BM84,2),2,IF(BM82=LARGE(BM80:BM84,3),3,IF(BM82=MIN(BM80:BM84),5,4)))))</f>
        <v>2</v>
      </c>
      <c r="BM82" s="235">
        <f>IF(BJ82+BK82&lt;&gt;0,BJ82-BK82+(BH82-BI82)/100+(BF82-BG82)/10000,-4)</f>
        <v>2.0557999999999996</v>
      </c>
      <c r="BQ82" s="236"/>
      <c r="BR82" s="236"/>
      <c r="BS82" s="236"/>
    </row>
    <row r="83" spans="1:71" s="13" customFormat="1" ht="11.25" customHeight="1" thickBot="1">
      <c r="A83" s="13">
        <f t="shared" si="4"/>
        <v>20</v>
      </c>
      <c r="B83" s="13" t="str">
        <f>IF(N87="","",N87)</f>
        <v>O0004</v>
      </c>
      <c r="C83" s="13">
        <f>IF(N88="","",N88)</f>
      </c>
      <c r="D83" s="13" t="str">
        <f>IF(N90="","",N90)</f>
        <v>M0025</v>
      </c>
      <c r="E83" s="13">
        <f>IF(N91="","",N91)</f>
      </c>
      <c r="J83" s="26"/>
      <c r="K83" s="26"/>
      <c r="M83" s="13" t="str">
        <f>N77</f>
        <v>Old Boys</v>
      </c>
      <c r="N83" s="38"/>
      <c r="O83" s="26"/>
      <c r="P83" s="26"/>
      <c r="Q83" s="65">
        <f>IF(AN83&gt;0,"",IF(A83=0,"",IF(VLOOKUP(A83,'[1]plan gier'!A:S,19,FALSE)="","",VLOOKUP(A83,'[1]plan gier'!A:S,19,FALSE))))</f>
      </c>
      <c r="R83" s="249" t="s">
        <v>41</v>
      </c>
      <c r="S83" s="67">
        <v>20</v>
      </c>
      <c r="T83" s="68">
        <v>3</v>
      </c>
      <c r="U83" s="69">
        <f>IF(AND(N84&lt;&gt;"",N85&lt;&gt;""),CONCATENATE(VLOOKUP(N84,'[1]zawodnicy'!$A:$E,1,FALSE)," ",VLOOKUP(N84,'[1]zawodnicy'!$A:$E,2,FALSE)," ",VLOOKUP(N84,'[1]zawodnicy'!$A:$E,3,FALSE)," - ",VLOOKUP(N84,'[1]zawodnicy'!$A:$E,4,FALSE)),"")</f>
      </c>
      <c r="V83" s="176"/>
      <c r="W83" s="216" t="str">
        <f>IF(SUM(AO82:AP82)=0,"",AP82&amp;":"&amp;AO82)</f>
        <v>21:15</v>
      </c>
      <c r="X83" s="218" t="str">
        <f>IF(SUM(AO87:AP87)=0,"",AP87&amp;":"&amp;AO87)</f>
        <v>21:16</v>
      </c>
      <c r="Y83" s="217"/>
      <c r="Z83" s="218" t="str">
        <f>IF(SUM(AO81:AP81)=0,"",AO81&amp;":"&amp;AP81)</f>
        <v>21:8</v>
      </c>
      <c r="AA83" s="219" t="str">
        <f>IF(SUM(AO88:AP88)=0,"",AP88&amp;":"&amp;AO88)</f>
        <v>21:7</v>
      </c>
      <c r="AB83" s="177" t="str">
        <f>IF(SUM(AV82:AY82,BB82:BE82)=0,"",BF82&amp;":"&amp;BG82)</f>
        <v>191:133</v>
      </c>
      <c r="AC83" s="74" t="str">
        <f>IF(SUM(AV82:AY82,BB82:BE82)=0,"",BH82&amp;":"&amp;BI82)</f>
        <v>7:2</v>
      </c>
      <c r="AD83" s="74" t="str">
        <f>IF(SUM(AV82:AY82,BB82:BE82)=0,"",BJ82&amp;":"&amp;BK82)</f>
        <v>3:1</v>
      </c>
      <c r="AE83" s="75">
        <f>IF(SUM(BJ80:BJ84)&gt;0,BL82,"")</f>
        <v>2</v>
      </c>
      <c r="AF83" s="194"/>
      <c r="AG83" s="178" t="s">
        <v>41</v>
      </c>
      <c r="AH83" s="239">
        <f>IF(ISBLANK(S83),"",VLOOKUP(S83,'[1]plan gier'!$X:$AN,12,FALSE))</f>
        <v>0</v>
      </c>
      <c r="AI83" s="240">
        <f>IF(ISBLANK(S83),"",VLOOKUP(S83,'[1]plan gier'!$X:$AN,13,FALSE))</f>
        <v>21</v>
      </c>
      <c r="AJ83" s="240">
        <f>IF(ISBLANK(S83),"",VLOOKUP(S83,'[1]plan gier'!$X:$AN,14,FALSE))</f>
        <v>0</v>
      </c>
      <c r="AK83" s="240">
        <f>IF(ISBLANK(S83),"",VLOOKUP(S83,'[1]plan gier'!$X:$AN,15,FALSE))</f>
        <v>21</v>
      </c>
      <c r="AL83" s="240">
        <f>IF(ISBLANK(S83),"",VLOOKUP(S83,'[1]plan gier'!$X:$AN,16,FALSE))</f>
        <v>0</v>
      </c>
      <c r="AM83" s="241">
        <f>IF(ISBLANK(S83),"",VLOOKUP(S83,'[1]plan gier'!$X:$AN,17,FALSE))</f>
        <v>0</v>
      </c>
      <c r="AN83" s="224">
        <f t="shared" si="5"/>
        <v>42</v>
      </c>
      <c r="AO83" s="242">
        <f t="shared" si="6"/>
        <v>0</v>
      </c>
      <c r="AP83" s="240">
        <f t="shared" si="6"/>
        <v>21</v>
      </c>
      <c r="AQ83" s="243">
        <f t="shared" si="6"/>
        <v>0</v>
      </c>
      <c r="AR83" s="240">
        <f t="shared" si="6"/>
        <v>21</v>
      </c>
      <c r="AS83" s="243">
        <f t="shared" si="6"/>
        <v>0</v>
      </c>
      <c r="AT83" s="241">
        <f t="shared" si="6"/>
        <v>0</v>
      </c>
      <c r="AU83" s="227">
        <v>4</v>
      </c>
      <c r="AV83" s="239">
        <f>IF(AP86&lt;AO86,1,0)+IF(AR86&lt;AQ86,1,0)+IF(AT86&lt;AS86,1,0)</f>
        <v>0</v>
      </c>
      <c r="AW83" s="240">
        <f>BB80</f>
        <v>2</v>
      </c>
      <c r="AX83" s="240">
        <f>IF(AP84&lt;AO84,1,0)+IF(AR84&lt;AQ84,1,0)+IF(AT84&lt;AS84,1,0)</f>
        <v>0</v>
      </c>
      <c r="AY83" s="240">
        <f>BB81</f>
        <v>2</v>
      </c>
      <c r="AZ83" s="240">
        <f>IF(AO81&lt;AP81,1,0)+IF(AQ81&lt;AR81,1,0)+IF(AS81&lt;AT81,1,0)</f>
        <v>0</v>
      </c>
      <c r="BA83" s="240">
        <f>BB82</f>
        <v>2</v>
      </c>
      <c r="BB83" s="255"/>
      <c r="BC83" s="256"/>
      <c r="BD83" s="240">
        <f>IF(AO83&gt;AP83,1,0)+IF(AQ83&gt;AR83,1,0)+IF(AS83&gt;AT83,1,0)</f>
        <v>0</v>
      </c>
      <c r="BE83" s="241">
        <f>BB84</f>
        <v>2</v>
      </c>
      <c r="BF83" s="239">
        <f>AP81+AR81+AT81++AO83+AQ83+AS83+AO84+AQ84+AS84+AO86+AQ86+AS86</f>
        <v>48</v>
      </c>
      <c r="BG83" s="247">
        <f>AO81+AQ81+AS81+AP83+AR83+AT83+AP84+AR84+AT84+AP86+AR86+AT86</f>
        <v>168</v>
      </c>
      <c r="BH83" s="239">
        <f>AV83+AX83+AZ83+BD83</f>
        <v>0</v>
      </c>
      <c r="BI83" s="241">
        <f>AW83+AY83+BA83+BE83</f>
        <v>8</v>
      </c>
      <c r="BJ83" s="239">
        <f>IF(AV83&gt;AW83,1,0)+IF(AX83&gt;AY83,1,0)+IF(AZ83&gt;BA83,1,0)+IF(BD83&gt;BE83,1,0)</f>
        <v>0</v>
      </c>
      <c r="BK83" s="241">
        <f>IF(AW83&gt;AV83,1,0)+IF(AY83&gt;AX83,1,0)+IF(BA83&gt;AZ83,1,0)+IF(BE83&gt;BD83,1,0)</f>
        <v>4</v>
      </c>
      <c r="BL83" s="248">
        <f>IF(BJ83+BK83=0,"",IF(BM83=MAX(BM80:BM84),1,IF(BM83=LARGE(BM80:BM84,2),2,IF(BM83=LARGE(BM80:BM84,3),3,IF(BM83=MIN(BM80:BM84),5,4)))))</f>
        <v>5</v>
      </c>
      <c r="BM83" s="235">
        <f>IF(BJ83+BK83&lt;&gt;0,BJ83-BK83+(BH83-BI83)/100+(BF83-BG83)/10000,-4)</f>
        <v>-4.092</v>
      </c>
      <c r="BQ83" s="236"/>
      <c r="BR83" s="236"/>
      <c r="BS83" s="236"/>
    </row>
    <row r="84" spans="1:71" s="13" customFormat="1" ht="11.25" customHeight="1" thickBot="1">
      <c r="A84" s="13">
        <f t="shared" si="4"/>
        <v>21</v>
      </c>
      <c r="B84" s="13" t="str">
        <f>IF(N87="","",N87)</f>
        <v>O0004</v>
      </c>
      <c r="C84" s="13">
        <f>IF(N88="","",N88)</f>
      </c>
      <c r="D84" s="13" t="str">
        <f>IF(N81="","",N81)</f>
        <v>M0008</v>
      </c>
      <c r="E84" s="13">
        <f>IF(N82="","",N82)</f>
      </c>
      <c r="M84" s="13" t="str">
        <f>N77</f>
        <v>Old Boys</v>
      </c>
      <c r="N84" s="41" t="s">
        <v>42</v>
      </c>
      <c r="O84" s="26"/>
      <c r="P84" s="26"/>
      <c r="Q84" s="65">
        <f>IF(AN84&gt;0,"",IF(A84=0,"",IF(VLOOKUP(A84,'[1]plan gier'!A:S,19,FALSE)="","",VLOOKUP(A84,'[1]plan gier'!A:S,19,FALSE))))</f>
      </c>
      <c r="R84" s="249" t="s">
        <v>43</v>
      </c>
      <c r="S84" s="67">
        <v>21</v>
      </c>
      <c r="T84" s="43"/>
      <c r="U84" s="44" t="str">
        <f>IF(AND(N84&lt;&gt;"",N85=""),CONCATENATE(VLOOKUP(N84,'[1]zawodnicy'!$A:$E,1,FALSE)," ",VLOOKUP(N84,'[1]zawodnicy'!$A:$E,2,FALSE)," ",VLOOKUP(N84,'[1]zawodnicy'!$A:$E,3,FALSE)," - ",VLOOKUP(N84,'[1]zawodnicy'!$A:$E,4,FALSE)),"")</f>
        <v>K0035 Maciej KOZIEŁ - Myślenice</v>
      </c>
      <c r="V84" s="171"/>
      <c r="W84" s="237" t="str">
        <f>IF(SUM(AQ82:AR82)=0,"",AR82&amp;":"&amp;AQ82)</f>
        <v>21:15</v>
      </c>
      <c r="X84" s="196" t="str">
        <f>IF(SUM(AQ87:AR87)=0,"",AR87&amp;":"&amp;AQ87)</f>
        <v>21:17</v>
      </c>
      <c r="Y84" s="238"/>
      <c r="Z84" s="196" t="str">
        <f>IF(SUM(AQ81:AR81)=0,"",AQ81&amp;":"&amp;AR81)</f>
        <v>21:7</v>
      </c>
      <c r="AA84" s="197" t="str">
        <f>IF(SUM(AQ88:AR88)=0,"",AR88&amp;":"&amp;AQ88)</f>
        <v>20:22</v>
      </c>
      <c r="AB84" s="172"/>
      <c r="AC84" s="49"/>
      <c r="AD84" s="49"/>
      <c r="AE84" s="50"/>
      <c r="AF84" s="194"/>
      <c r="AG84" s="178" t="s">
        <v>43</v>
      </c>
      <c r="AH84" s="239">
        <f>IF(ISBLANK(S84),"",VLOOKUP(S84,'[1]plan gier'!$X:$AN,12,FALSE))</f>
        <v>5</v>
      </c>
      <c r="AI84" s="240">
        <f>IF(ISBLANK(S84),"",VLOOKUP(S84,'[1]plan gier'!$X:$AN,13,FALSE))</f>
        <v>21</v>
      </c>
      <c r="AJ84" s="240">
        <f>IF(ISBLANK(S84),"",VLOOKUP(S84,'[1]plan gier'!$X:$AN,14,FALSE))</f>
        <v>10</v>
      </c>
      <c r="AK84" s="240">
        <f>IF(ISBLANK(S84),"",VLOOKUP(S84,'[1]plan gier'!$X:$AN,15,FALSE))</f>
        <v>21</v>
      </c>
      <c r="AL84" s="240">
        <f>IF(ISBLANK(S84),"",VLOOKUP(S84,'[1]plan gier'!$X:$AN,16,FALSE))</f>
        <v>0</v>
      </c>
      <c r="AM84" s="241">
        <f>IF(ISBLANK(S84),"",VLOOKUP(S84,'[1]plan gier'!$X:$AN,17,FALSE))</f>
        <v>0</v>
      </c>
      <c r="AN84" s="224">
        <f t="shared" si="5"/>
        <v>57</v>
      </c>
      <c r="AO84" s="242">
        <f t="shared" si="6"/>
        <v>5</v>
      </c>
      <c r="AP84" s="240">
        <f t="shared" si="6"/>
        <v>21</v>
      </c>
      <c r="AQ84" s="243">
        <f t="shared" si="6"/>
        <v>10</v>
      </c>
      <c r="AR84" s="240">
        <f t="shared" si="6"/>
        <v>21</v>
      </c>
      <c r="AS84" s="243">
        <f t="shared" si="6"/>
        <v>0</v>
      </c>
      <c r="AT84" s="241">
        <f t="shared" si="6"/>
        <v>0</v>
      </c>
      <c r="AU84" s="227">
        <v>5</v>
      </c>
      <c r="AV84" s="257">
        <f>IF(AP85&lt;AO85,1,0)+IF(AR85&lt;AQ85,1,0)+IF(AT85&lt;AS85,1,0)</f>
        <v>2</v>
      </c>
      <c r="AW84" s="258">
        <f>BD80</f>
        <v>1</v>
      </c>
      <c r="AX84" s="258">
        <f>IF(AO80&lt;AP80,1,0)+IF(AQ80&lt;AR80,1,0)+IF(AS80&lt;AT80,1,0)</f>
        <v>2</v>
      </c>
      <c r="AY84" s="258">
        <f>BD81</f>
        <v>0</v>
      </c>
      <c r="AZ84" s="258">
        <f>IF(AP88&lt;AO88,1,0)+IF(AR88&lt;AQ88,1,0)+IF(AT88&lt;AS88,1,0)</f>
        <v>2</v>
      </c>
      <c r="BA84" s="258">
        <f>BD82</f>
        <v>1</v>
      </c>
      <c r="BB84" s="258">
        <f>IF(AO83&lt;AP83,1,0)+IF(AQ83&lt;AR83,1,0)+IF(AS83&lt;AT83,1,0)</f>
        <v>2</v>
      </c>
      <c r="BC84" s="258">
        <f>BD83</f>
        <v>0</v>
      </c>
      <c r="BD84" s="259"/>
      <c r="BE84" s="260"/>
      <c r="BF84" s="261">
        <f>AP80+AR80+AT80+AP83+AR83+AT83+AO85+AQ85+AS85+AO88+AQ88+AS88</f>
        <v>181</v>
      </c>
      <c r="BG84" s="262">
        <f>AO80+AQ80+AS80+AO83+AQ83+AS83+AP85+AR85+AT85+AP88+AR88+AT88</f>
        <v>131</v>
      </c>
      <c r="BH84" s="261">
        <f>AV84+AX84+AZ84+BB84</f>
        <v>8</v>
      </c>
      <c r="BI84" s="263">
        <f>AW84+AY84+BA84+BC84</f>
        <v>2</v>
      </c>
      <c r="BJ84" s="261">
        <f>IF(AV84&gt;AW84,1,0)+IF(AX84&gt;AY84,1,0)+IF(AZ84&gt;BA84,1,0)+IF(BB84&gt;BC84,1,0)</f>
        <v>4</v>
      </c>
      <c r="BK84" s="263">
        <f>IF(AW84&gt;AV84,1,0)+IF(AY84&gt;AX84,1,0)+IF(BA84&gt;AZ84,1,0)+IF(BC84&gt;BB84,1,0)</f>
        <v>0</v>
      </c>
      <c r="BL84" s="264">
        <f>IF(BJ84+BK84=0,"",IF(BM84=MAX(BM80:BM84),1,IF(BM84=LARGE(BM80:BM84,2),2,IF(BM84=LARGE(BM80:BM84,3),3,IF(BM84=MIN(BM80:BM84),5,4)))))</f>
        <v>1</v>
      </c>
      <c r="BM84" s="235">
        <f>IF(BJ84+BK84&lt;&gt;0,BJ84-BK84+(BH84-BI84)/100+(BF84-BG84)/10000,-4)</f>
        <v>4.0649999999999995</v>
      </c>
      <c r="BQ84" s="236"/>
      <c r="BR84" s="236"/>
      <c r="BS84" s="236"/>
    </row>
    <row r="85" spans="1:65" s="13" customFormat="1" ht="11.25" customHeight="1">
      <c r="A85" s="13">
        <f t="shared" si="4"/>
        <v>22</v>
      </c>
      <c r="B85" s="13" t="str">
        <f>IF(N90="","",N90)</f>
        <v>M0025</v>
      </c>
      <c r="C85" s="13">
        <f>IF(N91="","",N91)</f>
      </c>
      <c r="D85" s="13" t="str">
        <f>IF(N78="","",N78)</f>
        <v>K0003</v>
      </c>
      <c r="E85" s="13">
        <f>IF(N79="","",N79)</f>
      </c>
      <c r="J85" s="26"/>
      <c r="K85" s="26"/>
      <c r="M85" s="13" t="str">
        <f>N77</f>
        <v>Old Boys</v>
      </c>
      <c r="N85" s="51"/>
      <c r="O85" s="26"/>
      <c r="P85" s="26"/>
      <c r="Q85" s="65">
        <f>IF(AN85&gt;0,"",IF(A85=0,"",IF(VLOOKUP(A85,'[1]plan gier'!A:S,19,FALSE)="","",VLOOKUP(A85,'[1]plan gier'!A:S,19,FALSE))))</f>
      </c>
      <c r="R85" s="249" t="s">
        <v>44</v>
      </c>
      <c r="S85" s="67">
        <v>22</v>
      </c>
      <c r="T85" s="52"/>
      <c r="U85" s="53">
        <f>IF(N85&lt;&gt;"",CONCATENATE(VLOOKUP(N85,'[1]zawodnicy'!$A:$E,1,FALSE)," ",VLOOKUP(N85,'[1]zawodnicy'!$A:$E,2,FALSE)," ",VLOOKUP(N85,'[1]zawodnicy'!$A:$E,3,FALSE)," - ",VLOOKUP(N85,'[1]zawodnicy'!$A:$E,4,FALSE)),"")</f>
      </c>
      <c r="V85" s="173"/>
      <c r="W85" s="250">
        <f>IF(SUM(AS82:AT82)=0,"",AT82&amp;":"&amp;AS82)</f>
      </c>
      <c r="X85" s="199">
        <f>IF(SUM(AS87:AT87)=0,"",AT87&amp;":"&amp;AS87)</f>
      </c>
      <c r="Y85" s="251"/>
      <c r="Z85" s="199">
        <f>IF(SUM(AS81:AT81)=0,"",AS81&amp;":"&amp;AT81)</f>
      </c>
      <c r="AA85" s="200" t="str">
        <f>IF(SUM(AS88:AT88)=0,"",AT88&amp;":"&amp;AS88)</f>
        <v>24:26</v>
      </c>
      <c r="AB85" s="174"/>
      <c r="AC85" s="57"/>
      <c r="AD85" s="57"/>
      <c r="AE85" s="58"/>
      <c r="AF85" s="194"/>
      <c r="AG85" s="178" t="s">
        <v>44</v>
      </c>
      <c r="AH85" s="239">
        <f>IF(ISBLANK(S85),"",VLOOKUP(S85,'[1]plan gier'!$X:$AN,12,FALSE))</f>
        <v>16</v>
      </c>
      <c r="AI85" s="240">
        <f>IF(ISBLANK(S85),"",VLOOKUP(S85,'[1]plan gier'!$X:$AN,13,FALSE))</f>
        <v>21</v>
      </c>
      <c r="AJ85" s="240">
        <f>IF(ISBLANK(S85),"",VLOOKUP(S85,'[1]plan gier'!$X:$AN,14,FALSE))</f>
        <v>21</v>
      </c>
      <c r="AK85" s="240">
        <f>IF(ISBLANK(S85),"",VLOOKUP(S85,'[1]plan gier'!$X:$AN,15,FALSE))</f>
        <v>15</v>
      </c>
      <c r="AL85" s="240">
        <f>IF(ISBLANK(S85),"",VLOOKUP(S85,'[1]plan gier'!$X:$AN,16,FALSE))</f>
        <v>5</v>
      </c>
      <c r="AM85" s="241">
        <f>IF(ISBLANK(S85),"",VLOOKUP(S85,'[1]plan gier'!$X:$AN,17,FALSE))</f>
        <v>3</v>
      </c>
      <c r="AN85" s="224">
        <f t="shared" si="5"/>
        <v>81</v>
      </c>
      <c r="AO85" s="242">
        <f t="shared" si="6"/>
        <v>16</v>
      </c>
      <c r="AP85" s="240">
        <f t="shared" si="6"/>
        <v>21</v>
      </c>
      <c r="AQ85" s="243">
        <f t="shared" si="6"/>
        <v>21</v>
      </c>
      <c r="AR85" s="240">
        <f t="shared" si="6"/>
        <v>15</v>
      </c>
      <c r="AS85" s="243">
        <f t="shared" si="6"/>
        <v>5</v>
      </c>
      <c r="AT85" s="241">
        <f t="shared" si="6"/>
        <v>3</v>
      </c>
      <c r="AU85" s="194"/>
      <c r="AV85" s="265"/>
      <c r="AW85" s="265"/>
      <c r="AX85" s="265"/>
      <c r="AY85" s="265"/>
      <c r="AZ85" s="265"/>
      <c r="BA85" s="265"/>
      <c r="BF85" s="13">
        <f aca="true" t="shared" si="7" ref="BF85:BK85">SUM(BF80:BF84)</f>
        <v>716</v>
      </c>
      <c r="BG85" s="13">
        <f t="shared" si="7"/>
        <v>716</v>
      </c>
      <c r="BH85" s="13">
        <f t="shared" si="7"/>
        <v>22</v>
      </c>
      <c r="BI85" s="13">
        <f t="shared" si="7"/>
        <v>22</v>
      </c>
      <c r="BJ85" s="13">
        <f t="shared" si="7"/>
        <v>10</v>
      </c>
      <c r="BK85" s="13">
        <f t="shared" si="7"/>
        <v>10</v>
      </c>
      <c r="BM85" s="266">
        <f>SUM(BM80:BM84)</f>
        <v>0</v>
      </c>
    </row>
    <row r="86" spans="1:53" s="13" customFormat="1" ht="11.25" customHeight="1">
      <c r="A86" s="13">
        <f t="shared" si="4"/>
        <v>23</v>
      </c>
      <c r="B86" s="13" t="str">
        <f>IF(N87="","",N87)</f>
        <v>O0004</v>
      </c>
      <c r="C86" s="13">
        <f>IF(N88="","",N88)</f>
      </c>
      <c r="D86" s="13" t="str">
        <f>IF(N78="","",N78)</f>
        <v>K0003</v>
      </c>
      <c r="E86" s="13">
        <f>IF(N79="","",N79)</f>
      </c>
      <c r="J86" s="26"/>
      <c r="K86" s="26"/>
      <c r="M86" s="13" t="str">
        <f>N77</f>
        <v>Old Boys</v>
      </c>
      <c r="N86" s="38"/>
      <c r="O86" s="26"/>
      <c r="P86" s="26"/>
      <c r="Q86" s="65">
        <f>IF(AN86&gt;0,"",IF(A86=0,"",IF(VLOOKUP(A86,'[1]plan gier'!A:S,19,FALSE)="","",VLOOKUP(A86,'[1]plan gier'!A:S,19,FALSE))))</f>
      </c>
      <c r="R86" s="249" t="s">
        <v>45</v>
      </c>
      <c r="S86" s="67">
        <v>23</v>
      </c>
      <c r="T86" s="68">
        <v>4</v>
      </c>
      <c r="U86" s="69">
        <f>IF(AND(N87&lt;&gt;"",N88&lt;&gt;""),CONCATENATE(VLOOKUP(N87,'[1]zawodnicy'!$A:$E,1,FALSE)," ",VLOOKUP(N87,'[1]zawodnicy'!$A:$E,2,FALSE)," ",VLOOKUP(N87,'[1]zawodnicy'!$A:$E,3,FALSE)," - ",VLOOKUP(N87,'[1]zawodnicy'!$A:$E,4,FALSE)),"")</f>
      </c>
      <c r="V86" s="176"/>
      <c r="W86" s="216" t="str">
        <f>IF(SUM(AO86:AP86)=0,"",AO86&amp;":"&amp;AP86)</f>
        <v>11:21</v>
      </c>
      <c r="X86" s="218" t="str">
        <f>IF(SUM(AO84:AP84)=0,"",AO84&amp;":"&amp;AP84)</f>
        <v>5:21</v>
      </c>
      <c r="Y86" s="218" t="str">
        <f>IF(SUM(AO81:AP81)=0,"",AP81&amp;":"&amp;AO81)</f>
        <v>8:21</v>
      </c>
      <c r="Z86" s="217"/>
      <c r="AA86" s="219" t="str">
        <f>IF(SUM(AO83:AP83)=0,"",AO83&amp;":"&amp;AP83)</f>
        <v>0:21</v>
      </c>
      <c r="AB86" s="177" t="str">
        <f>IF(SUM(AV83:BA83,BD83:BE83)=0,"",BF83&amp;":"&amp;BG83)</f>
        <v>48:168</v>
      </c>
      <c r="AC86" s="74" t="str">
        <f>IF(SUM(AV83:BA83,BD83:BE83)=0,"",BH83&amp;":"&amp;BI83)</f>
        <v>0:8</v>
      </c>
      <c r="AD86" s="74" t="str">
        <f>IF(SUM(AV83:BA83,BD83:BE83)=0,"",BJ83&amp;":"&amp;BK83)</f>
        <v>0:4</v>
      </c>
      <c r="AE86" s="75">
        <f>IF(SUM(BJ80:BJ84)&gt;0,BL83,"")</f>
        <v>5</v>
      </c>
      <c r="AF86" s="194"/>
      <c r="AG86" s="178" t="s">
        <v>45</v>
      </c>
      <c r="AH86" s="239">
        <f>IF(ISBLANK(S86),"",VLOOKUP(S86,'[1]plan gier'!$X:$AN,12,FALSE))</f>
        <v>11</v>
      </c>
      <c r="AI86" s="240">
        <f>IF(ISBLANK(S86),"",VLOOKUP(S86,'[1]plan gier'!$X:$AN,13,FALSE))</f>
        <v>21</v>
      </c>
      <c r="AJ86" s="240">
        <f>IF(ISBLANK(S86),"",VLOOKUP(S86,'[1]plan gier'!$X:$AN,14,FALSE))</f>
        <v>7</v>
      </c>
      <c r="AK86" s="240">
        <f>IF(ISBLANK(S86),"",VLOOKUP(S86,'[1]plan gier'!$X:$AN,15,FALSE))</f>
        <v>21</v>
      </c>
      <c r="AL86" s="240">
        <f>IF(ISBLANK(S86),"",VLOOKUP(S86,'[1]plan gier'!$X:$AN,16,FALSE))</f>
        <v>0</v>
      </c>
      <c r="AM86" s="241">
        <f>IF(ISBLANK(S86),"",VLOOKUP(S86,'[1]plan gier'!$X:$AN,17,FALSE))</f>
        <v>0</v>
      </c>
      <c r="AN86" s="224">
        <f t="shared" si="5"/>
        <v>60</v>
      </c>
      <c r="AO86" s="242">
        <f t="shared" si="6"/>
        <v>11</v>
      </c>
      <c r="AP86" s="240">
        <f t="shared" si="6"/>
        <v>21</v>
      </c>
      <c r="AQ86" s="243">
        <f t="shared" si="6"/>
        <v>7</v>
      </c>
      <c r="AR86" s="240">
        <f t="shared" si="6"/>
        <v>21</v>
      </c>
      <c r="AS86" s="243">
        <f t="shared" si="6"/>
        <v>0</v>
      </c>
      <c r="AT86" s="241">
        <f t="shared" si="6"/>
        <v>0</v>
      </c>
      <c r="AU86" s="194"/>
      <c r="AV86" s="265"/>
      <c r="AW86" s="265"/>
      <c r="AX86" s="265"/>
      <c r="AY86" s="265"/>
      <c r="AZ86" s="265"/>
      <c r="BA86" s="265"/>
    </row>
    <row r="87" spans="1:53" s="13" customFormat="1" ht="11.25" customHeight="1">
      <c r="A87" s="13">
        <f t="shared" si="4"/>
        <v>24</v>
      </c>
      <c r="B87" s="13" t="str">
        <f>IF(N81="","",N81)</f>
        <v>M0008</v>
      </c>
      <c r="C87" s="13">
        <f>IF(N82="","",N82)</f>
      </c>
      <c r="D87" s="13" t="str">
        <f>IF(N84="","",N84)</f>
        <v>K0035</v>
      </c>
      <c r="E87" s="13">
        <f>IF(N85="","",N85)</f>
      </c>
      <c r="M87" s="13" t="str">
        <f>N77</f>
        <v>Old Boys</v>
      </c>
      <c r="N87" s="41" t="s">
        <v>19</v>
      </c>
      <c r="O87" s="26"/>
      <c r="P87" s="26"/>
      <c r="Q87" s="65">
        <f>IF(AN87&gt;0,"",IF(A87=0,"",IF(VLOOKUP(A87,'[1]plan gier'!A:S,19,FALSE)="","",VLOOKUP(A87,'[1]plan gier'!A:S,19,FALSE))))</f>
      </c>
      <c r="R87" s="249" t="s">
        <v>17</v>
      </c>
      <c r="S87" s="67">
        <v>24</v>
      </c>
      <c r="T87" s="43"/>
      <c r="U87" s="44" t="str">
        <f>IF(AND(N87&lt;&gt;"",N88=""),CONCATENATE(VLOOKUP(N87,'[1]zawodnicy'!$A:$E,1,FALSE)," ",VLOOKUP(N87,'[1]zawodnicy'!$A:$E,2,FALSE)," ",VLOOKUP(N87,'[1]zawodnicy'!$A:$E,3,FALSE)," - ",VLOOKUP(N87,'[1]zawodnicy'!$A:$E,4,FALSE)),"")</f>
        <v>O0004 Krzysztof ORZECHOWICZ - Jasło</v>
      </c>
      <c r="V87" s="171"/>
      <c r="W87" s="237" t="str">
        <f>IF(SUM(AQ86:AR86)=0,"",AQ86&amp;":"&amp;AR86)</f>
        <v>7:21</v>
      </c>
      <c r="X87" s="196" t="str">
        <f>IF(SUM(AQ84:AR84)=0,"",AQ84&amp;":"&amp;AR84)</f>
        <v>10:21</v>
      </c>
      <c r="Y87" s="196" t="str">
        <f>IF(SUM(AQ81:AR81)=0,"",AR81&amp;":"&amp;AQ81)</f>
        <v>7:21</v>
      </c>
      <c r="Z87" s="238"/>
      <c r="AA87" s="197" t="str">
        <f>IF(SUM(AQ83:AR83)=0,"",AQ83&amp;":"&amp;AR83)</f>
        <v>0:21</v>
      </c>
      <c r="AB87" s="172"/>
      <c r="AC87" s="49"/>
      <c r="AD87" s="49"/>
      <c r="AE87" s="50"/>
      <c r="AF87" s="194"/>
      <c r="AG87" s="178" t="s">
        <v>17</v>
      </c>
      <c r="AH87" s="239">
        <f>IF(ISBLANK(S87),"",VLOOKUP(S87,'[1]plan gier'!$X:$AN,12,FALSE))</f>
        <v>16</v>
      </c>
      <c r="AI87" s="240">
        <f>IF(ISBLANK(S87),"",VLOOKUP(S87,'[1]plan gier'!$X:$AN,13,FALSE))</f>
        <v>21</v>
      </c>
      <c r="AJ87" s="240">
        <f>IF(ISBLANK(S87),"",VLOOKUP(S87,'[1]plan gier'!$X:$AN,14,FALSE))</f>
        <v>17</v>
      </c>
      <c r="AK87" s="240">
        <f>IF(ISBLANK(S87),"",VLOOKUP(S87,'[1]plan gier'!$X:$AN,15,FALSE))</f>
        <v>21</v>
      </c>
      <c r="AL87" s="240">
        <f>IF(ISBLANK(S87),"",VLOOKUP(S87,'[1]plan gier'!$X:$AN,16,FALSE))</f>
        <v>0</v>
      </c>
      <c r="AM87" s="241">
        <f>IF(ISBLANK(S87),"",VLOOKUP(S87,'[1]plan gier'!$X:$AN,17,FALSE))</f>
        <v>0</v>
      </c>
      <c r="AN87" s="224">
        <f t="shared" si="5"/>
        <v>75</v>
      </c>
      <c r="AO87" s="242">
        <f t="shared" si="6"/>
        <v>16</v>
      </c>
      <c r="AP87" s="240">
        <f t="shared" si="6"/>
        <v>21</v>
      </c>
      <c r="AQ87" s="243">
        <f t="shared" si="6"/>
        <v>17</v>
      </c>
      <c r="AR87" s="240">
        <f t="shared" si="6"/>
        <v>21</v>
      </c>
      <c r="AS87" s="243">
        <f t="shared" si="6"/>
        <v>0</v>
      </c>
      <c r="AT87" s="241">
        <f t="shared" si="6"/>
        <v>0</v>
      </c>
      <c r="AU87" s="194"/>
      <c r="AV87" s="265"/>
      <c r="AW87" s="265"/>
      <c r="AX87" s="265"/>
      <c r="AY87" s="265"/>
      <c r="AZ87" s="265"/>
      <c r="BA87" s="265"/>
    </row>
    <row r="88" spans="1:53" s="13" customFormat="1" ht="11.25" customHeight="1">
      <c r="A88" s="13">
        <f t="shared" si="4"/>
        <v>25</v>
      </c>
      <c r="B88" s="13" t="str">
        <f>IF(N90="","",N90)</f>
        <v>M0025</v>
      </c>
      <c r="C88" s="13">
        <f>IF(N91="","",N91)</f>
      </c>
      <c r="D88" s="13" t="str">
        <f>IF(N84="","",N84)</f>
        <v>K0035</v>
      </c>
      <c r="E88" s="13">
        <f>IF(N85="","",N85)</f>
      </c>
      <c r="J88" s="26"/>
      <c r="K88" s="26"/>
      <c r="M88" s="13" t="str">
        <f>N77</f>
        <v>Old Boys</v>
      </c>
      <c r="N88" s="51"/>
      <c r="O88" s="26"/>
      <c r="P88" s="26"/>
      <c r="Q88" s="65">
        <f>IF(AN88&gt;0,"",IF(A88=0,"",IF(VLOOKUP(A88,'[1]plan gier'!A:S,19,FALSE)="","",VLOOKUP(A88,'[1]plan gier'!A:S,19,FALSE))))</f>
      </c>
      <c r="R88" s="249" t="s">
        <v>46</v>
      </c>
      <c r="S88" s="67">
        <v>25</v>
      </c>
      <c r="T88" s="52"/>
      <c r="U88" s="53">
        <f>IF(N88&lt;&gt;"",CONCATENATE(VLOOKUP(N88,'[1]zawodnicy'!$A:$E,1,FALSE)," ",VLOOKUP(N88,'[1]zawodnicy'!$A:$E,2,FALSE)," ",VLOOKUP(N88,'[1]zawodnicy'!$A:$E,3,FALSE)," - ",VLOOKUP(N88,'[1]zawodnicy'!$A:$E,4,FALSE)),"")</f>
      </c>
      <c r="V88" s="173"/>
      <c r="W88" s="250">
        <f>IF(SUM(AS86:AT86)=0,"",AS86&amp;":"&amp;AT86)</f>
      </c>
      <c r="X88" s="199">
        <f>IF(SUM(AS84:AT84)=0,"",AS84&amp;":"&amp;AT84)</f>
      </c>
      <c r="Y88" s="199">
        <f>IF(SUM(AS81:AT81)=0,"",AT81&amp;":"&amp;AS81)</f>
      </c>
      <c r="Z88" s="251"/>
      <c r="AA88" s="200">
        <f>IF(SUM(AS83:AT83)=0,"",AS83&amp;":"&amp;AT83)</f>
      </c>
      <c r="AB88" s="174"/>
      <c r="AC88" s="57"/>
      <c r="AD88" s="57"/>
      <c r="AE88" s="58"/>
      <c r="AF88" s="194"/>
      <c r="AG88" s="178" t="s">
        <v>46</v>
      </c>
      <c r="AH88" s="239">
        <f>IF(ISBLANK(S88),"",VLOOKUP(S88,'[1]plan gier'!$X:$AN,12,FALSE))</f>
        <v>7</v>
      </c>
      <c r="AI88" s="240">
        <f>IF(ISBLANK(S88),"",VLOOKUP(S88,'[1]plan gier'!$X:$AN,13,FALSE))</f>
        <v>21</v>
      </c>
      <c r="AJ88" s="240">
        <f>IF(ISBLANK(S88),"",VLOOKUP(S88,'[1]plan gier'!$X:$AN,14,FALSE))</f>
        <v>22</v>
      </c>
      <c r="AK88" s="240">
        <f>IF(ISBLANK(S88),"",VLOOKUP(S88,'[1]plan gier'!$X:$AN,15,FALSE))</f>
        <v>20</v>
      </c>
      <c r="AL88" s="240">
        <f>IF(ISBLANK(S88),"",VLOOKUP(S88,'[1]plan gier'!$X:$AN,16,FALSE))</f>
        <v>26</v>
      </c>
      <c r="AM88" s="241">
        <f>IF(ISBLANK(S88),"",VLOOKUP(S88,'[1]plan gier'!$X:$AN,17,FALSE))</f>
        <v>24</v>
      </c>
      <c r="AN88" s="224">
        <f t="shared" si="5"/>
        <v>120</v>
      </c>
      <c r="AO88" s="242">
        <f t="shared" si="6"/>
        <v>7</v>
      </c>
      <c r="AP88" s="240">
        <f t="shared" si="6"/>
        <v>21</v>
      </c>
      <c r="AQ88" s="243">
        <f t="shared" si="6"/>
        <v>22</v>
      </c>
      <c r="AR88" s="240">
        <f t="shared" si="6"/>
        <v>20</v>
      </c>
      <c r="AS88" s="243">
        <f t="shared" si="6"/>
        <v>26</v>
      </c>
      <c r="AT88" s="241">
        <f t="shared" si="6"/>
        <v>24</v>
      </c>
      <c r="AU88" s="194"/>
      <c r="AV88" s="265"/>
      <c r="AW88" s="265"/>
      <c r="AX88" s="265"/>
      <c r="AY88" s="265"/>
      <c r="AZ88" s="265"/>
      <c r="BA88" s="265"/>
    </row>
    <row r="89" spans="1:53" s="13" customFormat="1" ht="11.25" customHeight="1" thickBot="1">
      <c r="A89" s="13">
        <f t="shared" si="4"/>
        <v>26</v>
      </c>
      <c r="B89" s="13" t="str">
        <f>IF(N78="","",N78)</f>
        <v>K0003</v>
      </c>
      <c r="C89" s="13">
        <f>IF(N79="","",N79)</f>
      </c>
      <c r="D89" s="13" t="str">
        <f>IF(N81="","",N81)</f>
        <v>M0008</v>
      </c>
      <c r="E89" s="13">
        <f>IF(N82="","",N82)</f>
      </c>
      <c r="J89" s="26"/>
      <c r="K89" s="26"/>
      <c r="M89" s="13" t="str">
        <f>N77</f>
        <v>Old Boys</v>
      </c>
      <c r="O89" s="26"/>
      <c r="P89" s="26"/>
      <c r="Q89" s="65">
        <f>IF(AN89&gt;0,"",IF(A89=0,"",IF(VLOOKUP(A89,'[1]plan gier'!A:S,19,FALSE)="","",VLOOKUP(A89,'[1]plan gier'!A:S,19,FALSE))))</f>
      </c>
      <c r="R89" s="249" t="s">
        <v>18</v>
      </c>
      <c r="S89" s="67">
        <v>26</v>
      </c>
      <c r="T89" s="68">
        <v>5</v>
      </c>
      <c r="U89" s="69">
        <f>IF(AND(N90&lt;&gt;"",N91&lt;&gt;""),CONCATENATE(VLOOKUP(N90,'[1]zawodnicy'!$A:$E,1,FALSE)," ",VLOOKUP(N90,'[1]zawodnicy'!$A:$E,2,FALSE)," ",VLOOKUP(N90,'[1]zawodnicy'!$A:$E,3,FALSE)," - ",VLOOKUP(N90,'[1]zawodnicy'!$A:$E,4,FALSE)),"")</f>
      </c>
      <c r="V89" s="176"/>
      <c r="W89" s="216" t="str">
        <f>IF(SUM(AO85:AP85)=0,"",AO85&amp;":"&amp;AP85)</f>
        <v>16:21</v>
      </c>
      <c r="X89" s="218" t="str">
        <f>IF(SUM(AO80:AP80)=0,"",AP80&amp;":"&amp;AO80)</f>
        <v>21:15</v>
      </c>
      <c r="Y89" s="218" t="str">
        <f>IF(SUM(AO88:AP88)=0,"",AO88&amp;":"&amp;AP88)</f>
        <v>7:21</v>
      </c>
      <c r="Z89" s="218" t="str">
        <f>IF(SUM(AO83:AP83)=0,"",AP83&amp;":"&amp;AO83)</f>
        <v>21:0</v>
      </c>
      <c r="AA89" s="267"/>
      <c r="AB89" s="177" t="str">
        <f>IF(SUM(AV84:BC84)=0,"",BF84&amp;":"&amp;BG84)</f>
        <v>181:131</v>
      </c>
      <c r="AC89" s="74" t="str">
        <f>IF(SUM(AV84:BC84)=0,"",BH84&amp;":"&amp;BI84)</f>
        <v>8:2</v>
      </c>
      <c r="AD89" s="74" t="str">
        <f>IF(SUM(AV84:BC84)=0,"",BJ84&amp;":"&amp;BK84)</f>
        <v>4:0</v>
      </c>
      <c r="AE89" s="75">
        <f>IF(SUM(BJ80:BJ84)&gt;0,BL84,"")</f>
        <v>1</v>
      </c>
      <c r="AF89" s="194"/>
      <c r="AG89" s="178" t="s">
        <v>18</v>
      </c>
      <c r="AH89" s="257">
        <f>IF(ISBLANK(S89),"",VLOOKUP(S89,'[1]plan gier'!$X:$AN,12,FALSE))</f>
        <v>21</v>
      </c>
      <c r="AI89" s="258">
        <f>IF(ISBLANK(S89),"",VLOOKUP(S89,'[1]plan gier'!$X:$AN,13,FALSE))</f>
        <v>18</v>
      </c>
      <c r="AJ89" s="258">
        <f>IF(ISBLANK(S89),"",VLOOKUP(S89,'[1]plan gier'!$X:$AN,14,FALSE))</f>
        <v>23</v>
      </c>
      <c r="AK89" s="258">
        <f>IF(ISBLANK(S89),"",VLOOKUP(S89,'[1]plan gier'!$X:$AN,15,FALSE))</f>
        <v>21</v>
      </c>
      <c r="AL89" s="258">
        <f>IF(ISBLANK(S89),"",VLOOKUP(S89,'[1]plan gier'!$X:$AN,16,FALSE))</f>
        <v>0</v>
      </c>
      <c r="AM89" s="268">
        <f>IF(ISBLANK(S89),"",VLOOKUP(S89,'[1]plan gier'!$X:$AN,17,FALSE))</f>
        <v>0</v>
      </c>
      <c r="AN89" s="224">
        <f t="shared" si="5"/>
        <v>83</v>
      </c>
      <c r="AO89" s="269">
        <f t="shared" si="6"/>
        <v>21</v>
      </c>
      <c r="AP89" s="258">
        <f t="shared" si="6"/>
        <v>18</v>
      </c>
      <c r="AQ89" s="270">
        <f t="shared" si="6"/>
        <v>23</v>
      </c>
      <c r="AR89" s="258">
        <f t="shared" si="6"/>
        <v>21</v>
      </c>
      <c r="AS89" s="270">
        <f t="shared" si="6"/>
        <v>0</v>
      </c>
      <c r="AT89" s="268">
        <f t="shared" si="6"/>
        <v>0</v>
      </c>
      <c r="AU89" s="194"/>
      <c r="AV89" s="265"/>
      <c r="AW89" s="265"/>
      <c r="AX89" s="265"/>
      <c r="AY89" s="265"/>
      <c r="AZ89" s="265"/>
      <c r="BA89" s="265"/>
    </row>
    <row r="90" spans="14:32" s="13" customFormat="1" ht="11.25" customHeight="1">
      <c r="N90" s="41" t="s">
        <v>47</v>
      </c>
      <c r="O90" s="26"/>
      <c r="P90" s="26"/>
      <c r="Q90" s="271"/>
      <c r="R90" s="271"/>
      <c r="S90" s="67"/>
      <c r="T90" s="43"/>
      <c r="U90" s="44" t="str">
        <f>IF(AND(N90&lt;&gt;"",N91=""),CONCATENATE(VLOOKUP(N90,'[1]zawodnicy'!$A:$E,1,FALSE)," ",VLOOKUP(N90,'[1]zawodnicy'!$A:$E,2,FALSE)," ",VLOOKUP(N90,'[1]zawodnicy'!$A:$E,3,FALSE)," - ",VLOOKUP(N90,'[1]zawodnicy'!$A:$E,4,FALSE)),"")</f>
        <v>M0025 Bogdan MATOGA - Myślenice</v>
      </c>
      <c r="V90" s="171"/>
      <c r="W90" s="237" t="str">
        <f>IF(SUM(AQ85:AR85)=0,"",AQ85&amp;":"&amp;AR85)</f>
        <v>21:15</v>
      </c>
      <c r="X90" s="196" t="str">
        <f>IF(SUM(AQ80:AR80)=0,"",AR80&amp;":"&amp;AQ80)</f>
        <v>21:12</v>
      </c>
      <c r="Y90" s="196" t="str">
        <f>IF(SUM(AQ88:AR88)=0,"",AQ88&amp;":"&amp;AR88)</f>
        <v>22:20</v>
      </c>
      <c r="Z90" s="196" t="str">
        <f>IF(SUM(AQ83:AR83)=0,"",AR83&amp;":"&amp;AQ83)</f>
        <v>21:0</v>
      </c>
      <c r="AA90" s="272"/>
      <c r="AB90" s="172"/>
      <c r="AC90" s="49"/>
      <c r="AD90" s="49"/>
      <c r="AE90" s="50"/>
      <c r="AF90" s="194"/>
    </row>
    <row r="91" spans="10:32" s="13" customFormat="1" ht="11.25" customHeight="1" thickBot="1">
      <c r="J91" s="26"/>
      <c r="K91" s="26"/>
      <c r="L91" s="26"/>
      <c r="N91" s="273"/>
      <c r="O91" s="26"/>
      <c r="P91" s="26"/>
      <c r="T91" s="114"/>
      <c r="U91" s="115">
        <f>IF(N91&lt;&gt;"",CONCATENATE(VLOOKUP(N91,'[1]zawodnicy'!$A:$E,1,FALSE)," ",VLOOKUP(N91,'[1]zawodnicy'!$A:$E,2,FALSE)," ",VLOOKUP(N91,'[1]zawodnicy'!$A:$E,3,FALSE)," - ",VLOOKUP(N91,'[1]zawodnicy'!$A:$E,4,FALSE)),"")</f>
      </c>
      <c r="V91" s="179"/>
      <c r="W91" s="274" t="str">
        <f>IF(SUM(AS85:AT85)=0,"",AS85&amp;":"&amp;AT85)</f>
        <v>5:3</v>
      </c>
      <c r="X91" s="275">
        <f>IF(SUM(AS80:AT80)=0,"",AT80&amp;":"&amp;AS80)</f>
      </c>
      <c r="Y91" s="275" t="str">
        <f>IF(SUM(AS88:AT88)=0,"",AS88&amp;":"&amp;AT88)</f>
        <v>26:24</v>
      </c>
      <c r="Z91" s="275">
        <f>IF(SUM(AS83:AT83)=0,"",AT83&amp;":"&amp;AS83)</f>
      </c>
      <c r="AA91" s="276"/>
      <c r="AB91" s="180"/>
      <c r="AC91" s="120"/>
      <c r="AD91" s="120"/>
      <c r="AE91" s="121"/>
      <c r="AF91" s="194"/>
    </row>
    <row r="92" ht="11.25" customHeight="1"/>
    <row r="93" ht="11.25" customHeight="1"/>
    <row r="94" spans="13:31" ht="11.25" customHeight="1">
      <c r="M94" s="10"/>
      <c r="N94" s="11" t="s">
        <v>48</v>
      </c>
      <c r="Q94" s="12" t="str">
        <f>"Gra "&amp;N94</f>
        <v>Gra Open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ht="11.25" customHeight="1" thickBot="1"/>
    <row r="96" spans="14:31" s="13" customFormat="1" ht="11.25" customHeight="1" thickBot="1">
      <c r="N96" s="181"/>
      <c r="O96" s="182"/>
      <c r="P96" s="182"/>
      <c r="Q96" s="28" t="s">
        <v>7</v>
      </c>
      <c r="R96" s="28"/>
      <c r="S96" s="168" t="s">
        <v>8</v>
      </c>
      <c r="T96" s="183"/>
      <c r="U96" s="18" t="s">
        <v>2</v>
      </c>
      <c r="V96" s="184"/>
      <c r="W96" s="185">
        <v>1</v>
      </c>
      <c r="X96" s="186">
        <v>2</v>
      </c>
      <c r="Y96" s="187">
        <v>3</v>
      </c>
      <c r="Z96" s="188">
        <v>4</v>
      </c>
      <c r="AA96" s="189">
        <v>5</v>
      </c>
      <c r="AB96" s="22" t="s">
        <v>3</v>
      </c>
      <c r="AC96" s="23" t="s">
        <v>4</v>
      </c>
      <c r="AD96" s="190" t="s">
        <v>5</v>
      </c>
      <c r="AE96" s="24" t="s">
        <v>6</v>
      </c>
    </row>
    <row r="97" spans="10:32" s="13" customFormat="1" ht="11.25" customHeight="1">
      <c r="J97" s="26"/>
      <c r="K97" s="26"/>
      <c r="L97" s="26"/>
      <c r="N97" s="27" t="s">
        <v>48</v>
      </c>
      <c r="O97" s="9"/>
      <c r="P97" s="26"/>
      <c r="Q97" s="28"/>
      <c r="R97" s="28"/>
      <c r="S97" s="168"/>
      <c r="T97" s="30">
        <v>1</v>
      </c>
      <c r="U97" s="31">
        <f>IF(AND(N98&lt;&gt;"",N99&lt;&gt;""),CONCATENATE(VLOOKUP(N98,'[1]zawodnicy'!$A:$E,1,FALSE)," ",VLOOKUP(N98,'[1]zawodnicy'!$A:$E,2,FALSE)," ",VLOOKUP(N98,'[1]zawodnicy'!$A:$E,3,FALSE)," - ",VLOOKUP(N98,'[1]zawodnicy'!$A:$E,4,FALSE)),"")</f>
      </c>
      <c r="V97" s="169"/>
      <c r="W97" s="191"/>
      <c r="X97" s="34" t="str">
        <f>IF(SUM(AO109:AP109)=0,"",AO109&amp;":"&amp;AP109)</f>
        <v>10:21</v>
      </c>
      <c r="Y97" s="192" t="str">
        <f>IF(SUM(AO102:AP102)=0,"",AO102&amp;":"&amp;AP102)</f>
        <v>21:12</v>
      </c>
      <c r="Z97" s="192" t="str">
        <f>IF(SUM(AO106:AP106)=0,"",AP106&amp;":"&amp;AO106)</f>
        <v>21:19</v>
      </c>
      <c r="AA97" s="193" t="str">
        <f>IF(SUM(AO105:AP105)=0,"",AP105&amp;":"&amp;AO105)</f>
        <v>17:21</v>
      </c>
      <c r="AB97" s="170" t="str">
        <f>IF(SUM(AX100:BE100)=0,"",BF100&amp;":"&amp;BG100)</f>
        <v>151:174</v>
      </c>
      <c r="AC97" s="36" t="str">
        <f>IF(SUM(AX100:BE100)=0,"",BH100&amp;":"&amp;BI100)</f>
        <v>3:6</v>
      </c>
      <c r="AD97" s="36" t="str">
        <f>IF(SUM(AX100:BE100)=0,"",BJ100&amp;":"&amp;BK100)</f>
        <v>1:3</v>
      </c>
      <c r="AE97" s="37">
        <f>IF(SUM(BJ100:BJ104)&gt;0,BL100,"")</f>
        <v>4</v>
      </c>
      <c r="AF97" s="194"/>
    </row>
    <row r="98" spans="14:32" s="13" customFormat="1" ht="11.25" customHeight="1" thickBot="1">
      <c r="N98" s="41" t="s">
        <v>49</v>
      </c>
      <c r="O98" s="26"/>
      <c r="P98" s="26"/>
      <c r="Q98" s="28"/>
      <c r="R98" s="28"/>
      <c r="S98" s="168"/>
      <c r="T98" s="43"/>
      <c r="U98" s="44" t="str">
        <f>IF(AND(N98&lt;&gt;"",N99=""),CONCATENATE(VLOOKUP(N98,'[1]zawodnicy'!$A:$E,1,FALSE)," ",VLOOKUP(N98,'[1]zawodnicy'!$A:$E,2,FALSE)," ",VLOOKUP(N98,'[1]zawodnicy'!$A:$E,3,FALSE)," - ",VLOOKUP(N98,'[1]zawodnicy'!$A:$E,4,FALSE)),"")</f>
        <v>I0002 Igor IWAŃSKI - Mielec</v>
      </c>
      <c r="V98" s="171"/>
      <c r="W98" s="195"/>
      <c r="X98" s="47" t="str">
        <f>IF(SUM(AQ109:AR109)=0,"",AQ109&amp;":"&amp;AR109)</f>
        <v>19:21</v>
      </c>
      <c r="Y98" s="196" t="str">
        <f>IF(SUM(AQ102:AR102)=0,"",AQ102&amp;":"&amp;AR102)</f>
        <v>21:17</v>
      </c>
      <c r="Z98" s="196" t="str">
        <f>IF(SUM(AQ106:AR106)=0,"",AR106&amp;":"&amp;AQ106)</f>
        <v>15:21</v>
      </c>
      <c r="AA98" s="197" t="str">
        <f>IF(SUM(AQ105:AR105)=0,"",AR105&amp;":"&amp;AQ105)</f>
        <v>15:21</v>
      </c>
      <c r="AB98" s="172"/>
      <c r="AC98" s="49"/>
      <c r="AD98" s="49"/>
      <c r="AE98" s="50"/>
      <c r="AF98" s="194"/>
    </row>
    <row r="99" spans="10:64" s="13" customFormat="1" ht="11.25" customHeight="1" thickBot="1">
      <c r="J99" s="26"/>
      <c r="K99" s="26"/>
      <c r="L99" s="26"/>
      <c r="N99" s="51"/>
      <c r="O99" s="26"/>
      <c r="P99" s="26"/>
      <c r="T99" s="52"/>
      <c r="U99" s="53">
        <f>IF(N99&lt;&gt;"",CONCATENATE(VLOOKUP(N99,'[1]zawodnicy'!$A:$E,1,FALSE)," ",VLOOKUP(N99,'[1]zawodnicy'!$A:$E,2,FALSE)," ",VLOOKUP(N99,'[1]zawodnicy'!$A:$E,3,FALSE)," - ",VLOOKUP(N99,'[1]zawodnicy'!$A:$E,4,FALSE)),"")</f>
      </c>
      <c r="V99" s="173"/>
      <c r="W99" s="198"/>
      <c r="X99" s="55">
        <f>IF(SUM(AS109:AT109)=0,"",AS109&amp;":"&amp;AT109)</f>
      </c>
      <c r="Y99" s="199">
        <f>IF(SUM(AS102:AT102)=0,"",AS102&amp;":"&amp;AT102)</f>
      </c>
      <c r="Z99" s="199" t="str">
        <f>IF(SUM(AS106:AT106)=0,"",AT106&amp;":"&amp;AS106)</f>
        <v>12:21</v>
      </c>
      <c r="AA99" s="200">
        <f>IF(SUM(AS105:AT105)=0,"",AT105&amp;":"&amp;AS105)</f>
      </c>
      <c r="AB99" s="174"/>
      <c r="AC99" s="57"/>
      <c r="AD99" s="57"/>
      <c r="AE99" s="58"/>
      <c r="AF99" s="194"/>
      <c r="AG99" s="194"/>
      <c r="AH99" s="201" t="s">
        <v>12</v>
      </c>
      <c r="AI99" s="202"/>
      <c r="AJ99" s="203" t="s">
        <v>13</v>
      </c>
      <c r="AK99" s="202"/>
      <c r="AL99" s="203" t="s">
        <v>14</v>
      </c>
      <c r="AM99" s="204"/>
      <c r="AN99" s="194"/>
      <c r="AO99" s="205" t="s">
        <v>12</v>
      </c>
      <c r="AP99" s="206"/>
      <c r="AQ99" s="206" t="s">
        <v>13</v>
      </c>
      <c r="AR99" s="206"/>
      <c r="AS99" s="206" t="s">
        <v>14</v>
      </c>
      <c r="AT99" s="207"/>
      <c r="AU99" s="194"/>
      <c r="AV99" s="208">
        <v>1</v>
      </c>
      <c r="AW99" s="209"/>
      <c r="AX99" s="209">
        <v>2</v>
      </c>
      <c r="AY99" s="209"/>
      <c r="AZ99" s="209">
        <v>3</v>
      </c>
      <c r="BA99" s="209"/>
      <c r="BB99" s="209">
        <v>4</v>
      </c>
      <c r="BC99" s="210"/>
      <c r="BD99" s="211">
        <v>5</v>
      </c>
      <c r="BE99" s="212"/>
      <c r="BF99" s="208" t="s">
        <v>3</v>
      </c>
      <c r="BG99" s="213"/>
      <c r="BH99" s="208" t="s">
        <v>4</v>
      </c>
      <c r="BI99" s="213"/>
      <c r="BJ99" s="208" t="s">
        <v>5</v>
      </c>
      <c r="BK99" s="210"/>
      <c r="BL99" s="214" t="s">
        <v>6</v>
      </c>
    </row>
    <row r="100" spans="1:71" s="13" customFormat="1" ht="11.25" customHeight="1">
      <c r="A100" s="13">
        <f aca="true" t="shared" si="8" ref="A100:A109">S100</f>
        <v>27</v>
      </c>
      <c r="B100" s="13" t="str">
        <f>IF(N101="","",N101)</f>
        <v>M0024</v>
      </c>
      <c r="C100" s="13">
        <f>IF(N102="","",N102)</f>
      </c>
      <c r="D100" s="13" t="str">
        <f>IF(N110="","",N110)</f>
        <v>K0036</v>
      </c>
      <c r="E100" s="13">
        <f>IF(N111="","",N111)</f>
      </c>
      <c r="J100" s="26"/>
      <c r="K100" s="26"/>
      <c r="M100" s="13" t="str">
        <f>N97</f>
        <v>Open</v>
      </c>
      <c r="N100" s="38"/>
      <c r="O100" s="26"/>
      <c r="P100" s="26"/>
      <c r="Q100" s="65">
        <f>IF(AN100&gt;0,"",IF(A100=0,"",IF(VLOOKUP(A100,'[1]plan gier'!A:S,19,FALSE)="","",VLOOKUP(A100,'[1]plan gier'!A:S,19,FALSE))))</f>
      </c>
      <c r="R100" s="215" t="s">
        <v>39</v>
      </c>
      <c r="S100" s="67">
        <v>27</v>
      </c>
      <c r="T100" s="68">
        <v>2</v>
      </c>
      <c r="U100" s="69">
        <f>IF(AND(N101&lt;&gt;"",N102&lt;&gt;""),CONCATENATE(VLOOKUP(N101,'[1]zawodnicy'!$A:$E,1,FALSE)," ",VLOOKUP(N101,'[1]zawodnicy'!$A:$E,2,FALSE)," ",VLOOKUP(N101,'[1]zawodnicy'!$A:$E,3,FALSE)," - ",VLOOKUP(N101,'[1]zawodnicy'!$A:$E,4,FALSE)),"")</f>
      </c>
      <c r="V100" s="176"/>
      <c r="W100" s="216" t="str">
        <f>IF(SUM(AO109:AP109)=0,"",AP109&amp;":"&amp;AO109)</f>
        <v>21:10</v>
      </c>
      <c r="X100" s="217"/>
      <c r="Y100" s="218" t="str">
        <f>IF(SUM(AO107:AP107)=0,"",AO107&amp;":"&amp;AP107)</f>
        <v>21:5</v>
      </c>
      <c r="Z100" s="218" t="str">
        <f>IF(SUM(AO104:AP104)=0,"",AP104&amp;":"&amp;AO104)</f>
        <v>21:18</v>
      </c>
      <c r="AA100" s="219" t="str">
        <f>IF(SUM(AO100:AP100)=0,"",AO100&amp;":"&amp;AP100)</f>
        <v>20:22</v>
      </c>
      <c r="AB100" s="177" t="str">
        <f>IF(SUM(AV101:AW101,AZ101:BE101)=0,"",BF101&amp;":"&amp;BG101)</f>
        <v>188:128</v>
      </c>
      <c r="AC100" s="74" t="str">
        <f>IF(SUM(AV101:AW101,AZ101:BE101)=0,"",BH101&amp;":"&amp;BI101)</f>
        <v>8:1</v>
      </c>
      <c r="AD100" s="74" t="str">
        <f>IF(SUM(AV101:AW101,AZ101:BE101)=0,"",BJ101&amp;":"&amp;BK101)</f>
        <v>4:0</v>
      </c>
      <c r="AE100" s="75">
        <f>IF(SUM(BJ100:BJ104)&gt;0,BL101,"")</f>
        <v>1</v>
      </c>
      <c r="AF100" s="194"/>
      <c r="AG100" s="220" t="s">
        <v>39</v>
      </c>
      <c r="AH100" s="221">
        <f>IF(ISBLANK(S100),"",VLOOKUP(S100,'[1]plan gier'!$X:$AN,12,FALSE))</f>
        <v>20</v>
      </c>
      <c r="AI100" s="222">
        <f>IF(ISBLANK(S100),"",VLOOKUP(S100,'[1]plan gier'!$X:$AN,13,FALSE))</f>
        <v>22</v>
      </c>
      <c r="AJ100" s="222">
        <f>IF(ISBLANK(S100),"",VLOOKUP(S100,'[1]plan gier'!$X:$AN,14,FALSE))</f>
        <v>21</v>
      </c>
      <c r="AK100" s="222">
        <f>IF(ISBLANK(S100),"",VLOOKUP(S100,'[1]plan gier'!$X:$AN,15,FALSE))</f>
        <v>14</v>
      </c>
      <c r="AL100" s="222">
        <f>IF(ISBLANK(S100),"",VLOOKUP(S100,'[1]plan gier'!$X:$AN,16,FALSE))</f>
        <v>21</v>
      </c>
      <c r="AM100" s="223">
        <f>IF(ISBLANK(S100),"",VLOOKUP(S100,'[1]plan gier'!$X:$AN,17,FALSE))</f>
        <v>9</v>
      </c>
      <c r="AN100" s="224">
        <f aca="true" t="shared" si="9" ref="AN100:AN109">SUM(AO100:AT100)</f>
        <v>107</v>
      </c>
      <c r="AO100" s="225">
        <f aca="true" t="shared" si="10" ref="AO100:AT109">IF(AH100="",0,AH100)</f>
        <v>20</v>
      </c>
      <c r="AP100" s="222">
        <f t="shared" si="10"/>
        <v>22</v>
      </c>
      <c r="AQ100" s="226">
        <f t="shared" si="10"/>
        <v>21</v>
      </c>
      <c r="AR100" s="222">
        <f t="shared" si="10"/>
        <v>14</v>
      </c>
      <c r="AS100" s="226">
        <f t="shared" si="10"/>
        <v>21</v>
      </c>
      <c r="AT100" s="223">
        <f t="shared" si="10"/>
        <v>9</v>
      </c>
      <c r="AU100" s="227">
        <v>1</v>
      </c>
      <c r="AV100" s="228"/>
      <c r="AW100" s="229"/>
      <c r="AX100" s="230">
        <f>IF(AO109&gt;AP109,1,0)+IF(AQ109&gt;AR109,1,0)+IF(AS109&gt;AT109,1,0)</f>
        <v>0</v>
      </c>
      <c r="AY100" s="230">
        <f>AV101</f>
        <v>2</v>
      </c>
      <c r="AZ100" s="230">
        <f>IF(AO102&gt;AP102,1,0)+IF(AQ102&gt;AR102,1,0)+IF(AS102&gt;AT102,1,0)</f>
        <v>2</v>
      </c>
      <c r="BA100" s="222">
        <f>AV102</f>
        <v>0</v>
      </c>
      <c r="BB100" s="231">
        <f>IF(AP106&gt;AO106,1,0)+IF(AR106&gt;AQ106,1,0)+IF(AT106&gt;AS106,1,0)</f>
        <v>1</v>
      </c>
      <c r="BC100" s="232">
        <f>AV103</f>
        <v>2</v>
      </c>
      <c r="BD100" s="222">
        <f>IF(AP105&gt;AO105,1,0)+IF(AR105&gt;AQ105,1,0)+IF(AT105&gt;AS105,1,0)</f>
        <v>0</v>
      </c>
      <c r="BE100" s="223">
        <f>AV104</f>
        <v>2</v>
      </c>
      <c r="BF100" s="221">
        <f>AO102+AQ102+AS102+AP105+AR105+AT105++AP106+AR106+AT106+AO109+AQ109+AS109</f>
        <v>151</v>
      </c>
      <c r="BG100" s="233">
        <f>AP102+AR102+AT102+AO105+AQ105+AS105+AO106+AQ106+AS106+AP109+AR109+AT109</f>
        <v>174</v>
      </c>
      <c r="BH100" s="221">
        <f>AX100+AZ100+BB100+BD100</f>
        <v>3</v>
      </c>
      <c r="BI100" s="223">
        <f>AY100+BA100+BC100+BE100</f>
        <v>6</v>
      </c>
      <c r="BJ100" s="221">
        <f>IF(AX100&gt;AY100,1,0)+IF(AZ100&gt;BA100,1,0)+IF(BB100&gt;BC100,1,0)+IF(BD100&gt;BE100,1,0)</f>
        <v>1</v>
      </c>
      <c r="BK100" s="223">
        <f>IF(AY100&gt;AX100,1,0)+IF(BA100&gt;AZ100,1,0)+IF(BC100&gt;BB100,1,0)+IF(BE100&gt;BD100,1,0)</f>
        <v>3</v>
      </c>
      <c r="BL100" s="234">
        <f>IF(BJ100+BK100=0,"",IF(BM100=MAX(BM100:BM104),1,IF(BM100=LARGE(BM100:BM104,2),2,IF(BM100=LARGE(BM100:BM104,3),3,IF(BM100=MIN(BM100:BM104),5,4)))))</f>
        <v>4</v>
      </c>
      <c r="BM100" s="235">
        <f>IF(BJ100+BK100&lt;&gt;0,BJ100-BK100+(BH100-BI100)/100+(BF100-BG100)/10000,-4)</f>
        <v>-2.0322999999999998</v>
      </c>
      <c r="BQ100" s="236"/>
      <c r="BR100" s="236"/>
      <c r="BS100" s="236"/>
    </row>
    <row r="101" spans="1:71" s="13" customFormat="1" ht="11.25" customHeight="1">
      <c r="A101" s="13">
        <f t="shared" si="8"/>
        <v>28</v>
      </c>
      <c r="B101" s="13" t="str">
        <f>IF(N104="","",N104)</f>
        <v>R0009</v>
      </c>
      <c r="C101" s="13">
        <f>IF(N105="","",N105)</f>
      </c>
      <c r="D101" s="13" t="str">
        <f>IF(N107="","",N107)</f>
        <v>P0020</v>
      </c>
      <c r="E101" s="13">
        <f>IF(N108="","",N108)</f>
      </c>
      <c r="M101" s="13" t="str">
        <f>N97</f>
        <v>Open</v>
      </c>
      <c r="N101" s="41" t="s">
        <v>50</v>
      </c>
      <c r="O101" s="26"/>
      <c r="P101" s="26"/>
      <c r="Q101" s="65">
        <f>IF(AN101&gt;0,"",IF(A101=0,"",IF(VLOOKUP(A101,'[1]plan gier'!A:S,19,FALSE)="","",VLOOKUP(A101,'[1]plan gier'!A:S,19,FALSE))))</f>
      </c>
      <c r="R101" s="215" t="s">
        <v>40</v>
      </c>
      <c r="S101" s="67">
        <v>28</v>
      </c>
      <c r="T101" s="43"/>
      <c r="U101" s="44" t="str">
        <f>IF(AND(N101&lt;&gt;"",N102=""),CONCATENATE(VLOOKUP(N101,'[1]zawodnicy'!$A:$E,1,FALSE)," ",VLOOKUP(N101,'[1]zawodnicy'!$A:$E,2,FALSE)," ",VLOOKUP(N101,'[1]zawodnicy'!$A:$E,3,FALSE)," - ",VLOOKUP(N101,'[1]zawodnicy'!$A:$E,4,FALSE)),"")</f>
        <v>M0024 Tomasz MATOGA - Myślenice</v>
      </c>
      <c r="V101" s="171"/>
      <c r="W101" s="237" t="str">
        <f>IF(SUM(AQ109:AR109)=0,"",AR109&amp;":"&amp;AQ109)</f>
        <v>21:19</v>
      </c>
      <c r="X101" s="238"/>
      <c r="Y101" s="196" t="str">
        <f>IF(SUM(AQ107:AR107)=0,"",AQ107&amp;":"&amp;AR107)</f>
        <v>21:14</v>
      </c>
      <c r="Z101" s="196" t="str">
        <f>IF(SUM(AQ104:AR104)=0,"",AR104&amp;":"&amp;AQ104)</f>
        <v>21:17</v>
      </c>
      <c r="AA101" s="197" t="str">
        <f>IF(SUM(AQ100:AR100)=0,"",AQ100&amp;":"&amp;AR100)</f>
        <v>21:14</v>
      </c>
      <c r="AB101" s="172"/>
      <c r="AC101" s="49"/>
      <c r="AD101" s="49"/>
      <c r="AE101" s="50"/>
      <c r="AF101" s="194"/>
      <c r="AG101" s="220" t="s">
        <v>40</v>
      </c>
      <c r="AH101" s="239">
        <f>IF(ISBLANK(S101),"",VLOOKUP(S101,'[1]plan gier'!$X:$AN,12,FALSE))</f>
        <v>8</v>
      </c>
      <c r="AI101" s="240">
        <f>IF(ISBLANK(S101),"",VLOOKUP(S101,'[1]plan gier'!$X:$AN,13,FALSE))</f>
        <v>21</v>
      </c>
      <c r="AJ101" s="240">
        <f>IF(ISBLANK(S101),"",VLOOKUP(S101,'[1]plan gier'!$X:$AN,14,FALSE))</f>
        <v>11</v>
      </c>
      <c r="AK101" s="240">
        <f>IF(ISBLANK(S101),"",VLOOKUP(S101,'[1]plan gier'!$X:$AN,15,FALSE))</f>
        <v>21</v>
      </c>
      <c r="AL101" s="240">
        <f>IF(ISBLANK(S101),"",VLOOKUP(S101,'[1]plan gier'!$X:$AN,16,FALSE))</f>
        <v>0</v>
      </c>
      <c r="AM101" s="241">
        <f>IF(ISBLANK(S101),"",VLOOKUP(S101,'[1]plan gier'!$X:$AN,17,FALSE))</f>
        <v>0</v>
      </c>
      <c r="AN101" s="224">
        <f t="shared" si="9"/>
        <v>61</v>
      </c>
      <c r="AO101" s="242">
        <f t="shared" si="10"/>
        <v>8</v>
      </c>
      <c r="AP101" s="240">
        <f t="shared" si="10"/>
        <v>21</v>
      </c>
      <c r="AQ101" s="243">
        <f t="shared" si="10"/>
        <v>11</v>
      </c>
      <c r="AR101" s="240">
        <f t="shared" si="10"/>
        <v>21</v>
      </c>
      <c r="AS101" s="243">
        <f t="shared" si="10"/>
        <v>0</v>
      </c>
      <c r="AT101" s="241">
        <f t="shared" si="10"/>
        <v>0</v>
      </c>
      <c r="AU101" s="227">
        <v>2</v>
      </c>
      <c r="AV101" s="239">
        <f>IF(AO109&lt;AP109,1,0)+IF(AQ109&lt;AR109,1,0)+IF(AS109&lt;AT109,1,0)</f>
        <v>2</v>
      </c>
      <c r="AW101" s="240">
        <f>AX100</f>
        <v>0</v>
      </c>
      <c r="AX101" s="244"/>
      <c r="AY101" s="245"/>
      <c r="AZ101" s="240">
        <f>IF(AO107&gt;AP107,1,0)+IF(AQ107&gt;AR107,1,0)+IF(AS107&gt;AT107,1,0)</f>
        <v>2</v>
      </c>
      <c r="BA101" s="240">
        <f>AX102</f>
        <v>0</v>
      </c>
      <c r="BB101" s="246">
        <f>IF(AP104&gt;AO104,1,0)+IF(AR104&gt;AQ104,1,0)+IF(AT104&gt;AS104,1,0)</f>
        <v>2</v>
      </c>
      <c r="BC101" s="247">
        <f>AX103</f>
        <v>0</v>
      </c>
      <c r="BD101" s="240">
        <f>IF(AO100&gt;AP100,1,0)+IF(AQ100&gt;AR100,1,0)+IF(AS100&gt;AT100,1,0)</f>
        <v>2</v>
      </c>
      <c r="BE101" s="241">
        <f>AX104</f>
        <v>1</v>
      </c>
      <c r="BF101" s="239">
        <f>AO100+AQ100+AS100+AP104+AR104+AT104++AO107+AQ107+AS107++AP109+AR109+AT109</f>
        <v>188</v>
      </c>
      <c r="BG101" s="247">
        <f>AP100+AR100+AT100+AO104+AQ104+AS104+AP107+AR107+AT107+AO109+AQ109+AS109</f>
        <v>128</v>
      </c>
      <c r="BH101" s="239">
        <f>AV101+AZ101+BB101+BD101</f>
        <v>8</v>
      </c>
      <c r="BI101" s="241">
        <f>AW101+BA101+BC101+BE101</f>
        <v>1</v>
      </c>
      <c r="BJ101" s="239">
        <f>IF(AV101&gt;AW101,1,0)+IF(AZ101&gt;BA101,1,0)+IF(BB101&gt;BC101,1,0)+IF(BD101&gt;BE101,1,0)</f>
        <v>4</v>
      </c>
      <c r="BK101" s="241">
        <f>IF(AW101&gt;AV101,1,0)+IF(BA101&gt;AZ101,1,0)+IF(BC101&gt;BB101,1,0)+IF(BE101&gt;BD101,1,0)</f>
        <v>0</v>
      </c>
      <c r="BL101" s="248">
        <f>IF(BJ101+BK101=0,"",IF(BM101=MAX(BM100:BM104),1,IF(BM101=LARGE(BM100:BM104,2),2,IF(BM101=LARGE(BM100:BM104,3),3,IF(BM101=MIN(BM100:BM104),5,4)))))</f>
        <v>1</v>
      </c>
      <c r="BM101" s="235">
        <f>IF(BJ101+BK101&lt;&gt;0,BJ101-BK101+(BH101-BI101)/100+(BF101-BG101)/10000,-4)</f>
        <v>4.0760000000000005</v>
      </c>
      <c r="BQ101" s="236"/>
      <c r="BR101" s="236"/>
      <c r="BS101" s="236"/>
    </row>
    <row r="102" spans="1:71" s="13" customFormat="1" ht="11.25" customHeight="1">
      <c r="A102" s="13">
        <f t="shared" si="8"/>
        <v>29</v>
      </c>
      <c r="B102" s="13" t="str">
        <f>IF(N98="","",N98)</f>
        <v>I0002</v>
      </c>
      <c r="C102" s="13">
        <f>IF(N99="","",N99)</f>
      </c>
      <c r="D102" s="13" t="str">
        <f>IF(N104="","",N104)</f>
        <v>R0009</v>
      </c>
      <c r="E102" s="13">
        <f>IF(N105="","",N105)</f>
      </c>
      <c r="J102" s="26"/>
      <c r="K102" s="26"/>
      <c r="M102" s="13" t="str">
        <f>N97</f>
        <v>Open</v>
      </c>
      <c r="N102" s="51"/>
      <c r="O102" s="26"/>
      <c r="P102" s="26"/>
      <c r="Q102" s="65">
        <f>IF(AN102&gt;0,"",IF(A102=0,"",IF(VLOOKUP(A102,'[1]plan gier'!A:S,19,FALSE)="","",VLOOKUP(A102,'[1]plan gier'!A:S,19,FALSE))))</f>
      </c>
      <c r="R102" s="249" t="s">
        <v>15</v>
      </c>
      <c r="S102" s="67">
        <v>29</v>
      </c>
      <c r="T102" s="52"/>
      <c r="U102" s="53">
        <f>IF(N102&lt;&gt;"",CONCATENATE(VLOOKUP(N102,'[1]zawodnicy'!$A:$E,1,FALSE)," ",VLOOKUP(N102,'[1]zawodnicy'!$A:$E,2,FALSE)," ",VLOOKUP(N102,'[1]zawodnicy'!$A:$E,3,FALSE)," - ",VLOOKUP(N102,'[1]zawodnicy'!$A:$E,4,FALSE)),"")</f>
      </c>
      <c r="V102" s="173"/>
      <c r="W102" s="250">
        <f>IF(SUM(AS109:AT109)=0,"",AT109&amp;":"&amp;AS109)</f>
      </c>
      <c r="X102" s="251"/>
      <c r="Y102" s="199">
        <f>IF(SUM(AS107:AT107)=0,"",AS107&amp;":"&amp;AT107)</f>
      </c>
      <c r="Z102" s="199">
        <f>IF(SUM(AS104:AT104)=0,"",AT104&amp;":"&amp;AS104)</f>
      </c>
      <c r="AA102" s="200" t="str">
        <f>IF(SUM(AS100:AT100)=0,"",AS100&amp;":"&amp;AT100)</f>
        <v>21:9</v>
      </c>
      <c r="AB102" s="174"/>
      <c r="AC102" s="57"/>
      <c r="AD102" s="57"/>
      <c r="AE102" s="58"/>
      <c r="AF102" s="194"/>
      <c r="AG102" s="178" t="s">
        <v>15</v>
      </c>
      <c r="AH102" s="239">
        <f>IF(ISBLANK(S102),"",VLOOKUP(S102,'[1]plan gier'!$X:$AN,12,FALSE))</f>
        <v>21</v>
      </c>
      <c r="AI102" s="240">
        <f>IF(ISBLANK(S102),"",VLOOKUP(S102,'[1]plan gier'!$X:$AN,13,FALSE))</f>
        <v>12</v>
      </c>
      <c r="AJ102" s="240">
        <f>IF(ISBLANK(S102),"",VLOOKUP(S102,'[1]plan gier'!$X:$AN,14,FALSE))</f>
        <v>21</v>
      </c>
      <c r="AK102" s="240">
        <f>IF(ISBLANK(S102),"",VLOOKUP(S102,'[1]plan gier'!$X:$AN,15,FALSE))</f>
        <v>17</v>
      </c>
      <c r="AL102" s="240">
        <f>IF(ISBLANK(S102),"",VLOOKUP(S102,'[1]plan gier'!$X:$AN,16,FALSE))</f>
        <v>0</v>
      </c>
      <c r="AM102" s="241">
        <f>IF(ISBLANK(S102),"",VLOOKUP(S102,'[1]plan gier'!$X:$AN,17,FALSE))</f>
        <v>0</v>
      </c>
      <c r="AN102" s="224">
        <f t="shared" si="9"/>
        <v>71</v>
      </c>
      <c r="AO102" s="242">
        <f t="shared" si="10"/>
        <v>21</v>
      </c>
      <c r="AP102" s="240">
        <f t="shared" si="10"/>
        <v>12</v>
      </c>
      <c r="AQ102" s="243">
        <f t="shared" si="10"/>
        <v>21</v>
      </c>
      <c r="AR102" s="240">
        <f t="shared" si="10"/>
        <v>17</v>
      </c>
      <c r="AS102" s="243">
        <f t="shared" si="10"/>
        <v>0</v>
      </c>
      <c r="AT102" s="241">
        <f t="shared" si="10"/>
        <v>0</v>
      </c>
      <c r="AU102" s="227">
        <v>3</v>
      </c>
      <c r="AV102" s="239">
        <f>IF(AO102&lt;AP102,1,0)+IF(AQ102&lt;AR102,1,0)+IF(AS102&lt;AT102,1,0)</f>
        <v>0</v>
      </c>
      <c r="AW102" s="240">
        <f>AZ100</f>
        <v>2</v>
      </c>
      <c r="AX102" s="240">
        <f>IF(AO107&lt;AP107,1,0)+IF(AQ107&lt;AR107,1,0)+IF(AS107&lt;AT107,1,0)</f>
        <v>0</v>
      </c>
      <c r="AY102" s="240">
        <f>AZ101</f>
        <v>2</v>
      </c>
      <c r="AZ102" s="244"/>
      <c r="BA102" s="245"/>
      <c r="BB102" s="240">
        <f>IF(AO101&gt;AP101,1,0)+IF(AQ101&gt;AR101,1,0)+IF(AS101&gt;AT101,1,0)</f>
        <v>0</v>
      </c>
      <c r="BC102" s="247">
        <f>AZ103</f>
        <v>2</v>
      </c>
      <c r="BD102" s="240">
        <f>IF(AP108&gt;AO108,1,0)+IF(AR108&gt;AQ108,1,0)+IF(AT108&gt;AS108,1,0)</f>
        <v>0</v>
      </c>
      <c r="BE102" s="241">
        <f>AZ104</f>
        <v>2</v>
      </c>
      <c r="BF102" s="252">
        <f>AO101+AQ101+AS101+AP102+AR102+AT102+AP107+AR107+AT107+AP108+AR108+AT108</f>
        <v>87</v>
      </c>
      <c r="BG102" s="253">
        <f>AP101+AR101+AT101+AO102+AQ102+AS102+AO107+AQ107+AS107+AO108+AQ108+AS108</f>
        <v>168</v>
      </c>
      <c r="BH102" s="252">
        <f>AV102+AX102+BB102+BD102</f>
        <v>0</v>
      </c>
      <c r="BI102" s="254">
        <f>AW102+AY102+BC102+BE102</f>
        <v>8</v>
      </c>
      <c r="BJ102" s="239">
        <f>IF(AV102&gt;AW102,1,0)+IF(AX102&gt;AY102,1,0)+IF(BB102&gt;BC102,1,0)+IF(BD102&gt;BE102,1,0)</f>
        <v>0</v>
      </c>
      <c r="BK102" s="241">
        <f>IF(AW102&gt;AV102,1,0)+IF(AY102&gt;AX102,1,0)+IF(BC102&gt;BB102,1,0)+IF(BE102&gt;BD102,1,0)</f>
        <v>4</v>
      </c>
      <c r="BL102" s="248">
        <f>IF(BJ102+BK102=0,"",IF(BM102=MAX(BM100:BM104),1,IF(BM102=LARGE(BM100:BM104,2),2,IF(BM102=LARGE(BM100:BM104,3),3,IF(BM102=MIN(BM100:BM104),5,4)))))</f>
        <v>5</v>
      </c>
      <c r="BM102" s="235">
        <f>IF(BJ102+BK102&lt;&gt;0,BJ102-BK102+(BH102-BI102)/100+(BF102-BG102)/10000,-4)</f>
        <v>-4.0881</v>
      </c>
      <c r="BQ102" s="236"/>
      <c r="BR102" s="236"/>
      <c r="BS102" s="236"/>
    </row>
    <row r="103" spans="1:71" s="13" customFormat="1" ht="11.25" customHeight="1" thickBot="1">
      <c r="A103" s="13">
        <f t="shared" si="8"/>
        <v>30</v>
      </c>
      <c r="B103" s="13" t="str">
        <f>IF(N107="","",N107)</f>
        <v>P0020</v>
      </c>
      <c r="C103" s="13">
        <f>IF(N108="","",N108)</f>
      </c>
      <c r="D103" s="13" t="str">
        <f>IF(N110="","",N110)</f>
        <v>K0036</v>
      </c>
      <c r="E103" s="13">
        <f>IF(N111="","",N111)</f>
      </c>
      <c r="J103" s="26"/>
      <c r="K103" s="26"/>
      <c r="M103" s="13" t="str">
        <f>N97</f>
        <v>Open</v>
      </c>
      <c r="N103" s="38"/>
      <c r="O103" s="26"/>
      <c r="P103" s="26"/>
      <c r="Q103" s="65">
        <f>IF(AN103&gt;0,"",IF(A103=0,"",IF(VLOOKUP(A103,'[1]plan gier'!A:S,19,FALSE)="","",VLOOKUP(A103,'[1]plan gier'!A:S,19,FALSE))))</f>
      </c>
      <c r="R103" s="249" t="s">
        <v>41</v>
      </c>
      <c r="S103" s="67">
        <v>30</v>
      </c>
      <c r="T103" s="68">
        <v>3</v>
      </c>
      <c r="U103" s="69">
        <f>IF(AND(N104&lt;&gt;"",N105&lt;&gt;""),CONCATENATE(VLOOKUP(N104,'[1]zawodnicy'!$A:$E,1,FALSE)," ",VLOOKUP(N104,'[1]zawodnicy'!$A:$E,2,FALSE)," ",VLOOKUP(N104,'[1]zawodnicy'!$A:$E,3,FALSE)," - ",VLOOKUP(N104,'[1]zawodnicy'!$A:$E,4,FALSE)),"")</f>
      </c>
      <c r="V103" s="176"/>
      <c r="W103" s="216" t="str">
        <f>IF(SUM(AO102:AP102)=0,"",AP102&amp;":"&amp;AO102)</f>
        <v>12:21</v>
      </c>
      <c r="X103" s="218" t="str">
        <f>IF(SUM(AO107:AP107)=0,"",AP107&amp;":"&amp;AO107)</f>
        <v>5:21</v>
      </c>
      <c r="Y103" s="217"/>
      <c r="Z103" s="218" t="str">
        <f>IF(SUM(AO101:AP101)=0,"",AO101&amp;":"&amp;AP101)</f>
        <v>8:21</v>
      </c>
      <c r="AA103" s="219" t="str">
        <f>IF(SUM(AO108:AP108)=0,"",AP108&amp;":"&amp;AO108)</f>
        <v>8:21</v>
      </c>
      <c r="AB103" s="177" t="str">
        <f>IF(SUM(AV102:AY102,BB102:BE102)=0,"",BF102&amp;":"&amp;BG102)</f>
        <v>87:168</v>
      </c>
      <c r="AC103" s="74" t="str">
        <f>IF(SUM(AV102:AY102,BB102:BE102)=0,"",BH102&amp;":"&amp;BI102)</f>
        <v>0:8</v>
      </c>
      <c r="AD103" s="74" t="str">
        <f>IF(SUM(AV102:AY102,BB102:BE102)=0,"",BJ102&amp;":"&amp;BK102)</f>
        <v>0:4</v>
      </c>
      <c r="AE103" s="75">
        <f>IF(SUM(BJ100:BJ104)&gt;0,BL102,"")</f>
        <v>5</v>
      </c>
      <c r="AF103" s="194"/>
      <c r="AG103" s="178" t="s">
        <v>41</v>
      </c>
      <c r="AH103" s="239">
        <f>IF(ISBLANK(S103),"",VLOOKUP(S103,'[1]plan gier'!$X:$AN,12,FALSE))</f>
        <v>14</v>
      </c>
      <c r="AI103" s="240">
        <f>IF(ISBLANK(S103),"",VLOOKUP(S103,'[1]plan gier'!$X:$AN,13,FALSE))</f>
        <v>21</v>
      </c>
      <c r="AJ103" s="240">
        <f>IF(ISBLANK(S103),"",VLOOKUP(S103,'[1]plan gier'!$X:$AN,14,FALSE))</f>
        <v>21</v>
      </c>
      <c r="AK103" s="240">
        <f>IF(ISBLANK(S103),"",VLOOKUP(S103,'[1]plan gier'!$X:$AN,15,FALSE))</f>
        <v>12</v>
      </c>
      <c r="AL103" s="240">
        <f>IF(ISBLANK(S103),"",VLOOKUP(S103,'[1]plan gier'!$X:$AN,16,FALSE))</f>
        <v>18</v>
      </c>
      <c r="AM103" s="241">
        <f>IF(ISBLANK(S103),"",VLOOKUP(S103,'[1]plan gier'!$X:$AN,17,FALSE))</f>
        <v>21</v>
      </c>
      <c r="AN103" s="224">
        <f t="shared" si="9"/>
        <v>107</v>
      </c>
      <c r="AO103" s="242">
        <f t="shared" si="10"/>
        <v>14</v>
      </c>
      <c r="AP103" s="240">
        <f t="shared" si="10"/>
        <v>21</v>
      </c>
      <c r="AQ103" s="243">
        <f t="shared" si="10"/>
        <v>21</v>
      </c>
      <c r="AR103" s="240">
        <f t="shared" si="10"/>
        <v>12</v>
      </c>
      <c r="AS103" s="243">
        <f t="shared" si="10"/>
        <v>18</v>
      </c>
      <c r="AT103" s="241">
        <f t="shared" si="10"/>
        <v>21</v>
      </c>
      <c r="AU103" s="227">
        <v>4</v>
      </c>
      <c r="AV103" s="239">
        <f>IF(AP106&lt;AO106,1,0)+IF(AR106&lt;AQ106,1,0)+IF(AT106&lt;AS106,1,0)</f>
        <v>2</v>
      </c>
      <c r="AW103" s="240">
        <f>BB100</f>
        <v>1</v>
      </c>
      <c r="AX103" s="240">
        <f>IF(AP104&lt;AO104,1,0)+IF(AR104&lt;AQ104,1,0)+IF(AT104&lt;AS104,1,0)</f>
        <v>0</v>
      </c>
      <c r="AY103" s="240">
        <f>BB101</f>
        <v>2</v>
      </c>
      <c r="AZ103" s="240">
        <f>IF(AO101&lt;AP101,1,0)+IF(AQ101&lt;AR101,1,0)+IF(AS101&lt;AT101,1,0)</f>
        <v>2</v>
      </c>
      <c r="BA103" s="240">
        <f>BB102</f>
        <v>0</v>
      </c>
      <c r="BB103" s="255"/>
      <c r="BC103" s="256"/>
      <c r="BD103" s="240">
        <f>IF(AO103&gt;AP103,1,0)+IF(AQ103&gt;AR103,1,0)+IF(AS103&gt;AT103,1,0)</f>
        <v>1</v>
      </c>
      <c r="BE103" s="241">
        <f>BB104</f>
        <v>2</v>
      </c>
      <c r="BF103" s="239">
        <f>AP101+AR101+AT101++AO103+AQ103+AS103+AO104+AQ104+AS104+AO106+AQ106+AS106</f>
        <v>191</v>
      </c>
      <c r="BG103" s="247">
        <f>AO101+AQ101+AS101+AP103+AR103+AT103+AP104+AR104+AT104+AP106+AR106+AT106</f>
        <v>163</v>
      </c>
      <c r="BH103" s="239">
        <f>AV103+AX103+AZ103+BD103</f>
        <v>5</v>
      </c>
      <c r="BI103" s="241">
        <f>AW103+AY103+BA103+BE103</f>
        <v>5</v>
      </c>
      <c r="BJ103" s="239">
        <f>IF(AV103&gt;AW103,1,0)+IF(AX103&gt;AY103,1,0)+IF(AZ103&gt;BA103,1,0)+IF(BD103&gt;BE103,1,0)</f>
        <v>2</v>
      </c>
      <c r="BK103" s="241">
        <f>IF(AW103&gt;AV103,1,0)+IF(AY103&gt;AX103,1,0)+IF(BA103&gt;AZ103,1,0)+IF(BE103&gt;BD103,1,0)</f>
        <v>2</v>
      </c>
      <c r="BL103" s="248">
        <f>IF(BJ103+BK103=0,"",IF(BM103=MAX(BM100:BM104),1,IF(BM103=LARGE(BM100:BM104,2),2,IF(BM103=LARGE(BM100:BM104,3),3,IF(BM103=MIN(BM100:BM104),5,4)))))</f>
        <v>3</v>
      </c>
      <c r="BM103" s="235">
        <f>IF(BJ103+BK103&lt;&gt;0,BJ103-BK103+(BH103-BI103)/100+(BF103-BG103)/10000,-4)</f>
        <v>0.0028</v>
      </c>
      <c r="BQ103" s="236"/>
      <c r="BR103" s="236"/>
      <c r="BS103" s="236"/>
    </row>
    <row r="104" spans="1:71" s="13" customFormat="1" ht="11.25" customHeight="1" thickBot="1">
      <c r="A104" s="13">
        <f t="shared" si="8"/>
        <v>31</v>
      </c>
      <c r="B104" s="13" t="str">
        <f>IF(N107="","",N107)</f>
        <v>P0020</v>
      </c>
      <c r="C104" s="13">
        <f>IF(N108="","",N108)</f>
      </c>
      <c r="D104" s="13" t="str">
        <f>IF(N101="","",N101)</f>
        <v>M0024</v>
      </c>
      <c r="E104" s="13">
        <f>IF(N102="","",N102)</f>
      </c>
      <c r="M104" s="13" t="str">
        <f>N97</f>
        <v>Open</v>
      </c>
      <c r="N104" s="41" t="s">
        <v>51</v>
      </c>
      <c r="O104" s="26"/>
      <c r="P104" s="26"/>
      <c r="Q104" s="65">
        <f>IF(AN104&gt;0,"",IF(A104=0,"",IF(VLOOKUP(A104,'[1]plan gier'!A:S,19,FALSE)="","",VLOOKUP(A104,'[1]plan gier'!A:S,19,FALSE))))</f>
      </c>
      <c r="R104" s="249" t="s">
        <v>43</v>
      </c>
      <c r="S104" s="67">
        <v>31</v>
      </c>
      <c r="T104" s="43"/>
      <c r="U104" s="44" t="str">
        <f>IF(AND(N104&lt;&gt;"",N105=""),CONCATENATE(VLOOKUP(N104,'[1]zawodnicy'!$A:$E,1,FALSE)," ",VLOOKUP(N104,'[1]zawodnicy'!$A:$E,2,FALSE)," ",VLOOKUP(N104,'[1]zawodnicy'!$A:$E,3,FALSE)," - ",VLOOKUP(N104,'[1]zawodnicy'!$A:$E,4,FALSE)),"")</f>
        <v>R0009 Konrad ROŻNIAŁ - Mielec</v>
      </c>
      <c r="V104" s="171"/>
      <c r="W104" s="237" t="str">
        <f>IF(SUM(AQ102:AR102)=0,"",AR102&amp;":"&amp;AQ102)</f>
        <v>17:21</v>
      </c>
      <c r="X104" s="196" t="str">
        <f>IF(SUM(AQ107:AR107)=0,"",AR107&amp;":"&amp;AQ107)</f>
        <v>14:21</v>
      </c>
      <c r="Y104" s="238"/>
      <c r="Z104" s="196" t="str">
        <f>IF(SUM(AQ101:AR101)=0,"",AQ101&amp;":"&amp;AR101)</f>
        <v>11:21</v>
      </c>
      <c r="AA104" s="197" t="str">
        <f>IF(SUM(AQ108:AR108)=0,"",AR108&amp;":"&amp;AQ108)</f>
        <v>12:21</v>
      </c>
      <c r="AB104" s="172"/>
      <c r="AC104" s="49"/>
      <c r="AD104" s="49"/>
      <c r="AE104" s="50"/>
      <c r="AF104" s="194"/>
      <c r="AG104" s="178" t="s">
        <v>43</v>
      </c>
      <c r="AH104" s="239">
        <f>IF(ISBLANK(S104),"",VLOOKUP(S104,'[1]plan gier'!$X:$AN,12,FALSE))</f>
        <v>18</v>
      </c>
      <c r="AI104" s="240">
        <f>IF(ISBLANK(S104),"",VLOOKUP(S104,'[1]plan gier'!$X:$AN,13,FALSE))</f>
        <v>21</v>
      </c>
      <c r="AJ104" s="240">
        <f>IF(ISBLANK(S104),"",VLOOKUP(S104,'[1]plan gier'!$X:$AN,14,FALSE))</f>
        <v>17</v>
      </c>
      <c r="AK104" s="240">
        <f>IF(ISBLANK(S104),"",VLOOKUP(S104,'[1]plan gier'!$X:$AN,15,FALSE))</f>
        <v>21</v>
      </c>
      <c r="AL104" s="240">
        <f>IF(ISBLANK(S104),"",VLOOKUP(S104,'[1]plan gier'!$X:$AN,16,FALSE))</f>
        <v>0</v>
      </c>
      <c r="AM104" s="241">
        <f>IF(ISBLANK(S104),"",VLOOKUP(S104,'[1]plan gier'!$X:$AN,17,FALSE))</f>
        <v>0</v>
      </c>
      <c r="AN104" s="224">
        <f t="shared" si="9"/>
        <v>77</v>
      </c>
      <c r="AO104" s="242">
        <f t="shared" si="10"/>
        <v>18</v>
      </c>
      <c r="AP104" s="240">
        <f t="shared" si="10"/>
        <v>21</v>
      </c>
      <c r="AQ104" s="243">
        <f t="shared" si="10"/>
        <v>17</v>
      </c>
      <c r="AR104" s="240">
        <f t="shared" si="10"/>
        <v>21</v>
      </c>
      <c r="AS104" s="243">
        <f t="shared" si="10"/>
        <v>0</v>
      </c>
      <c r="AT104" s="241">
        <f t="shared" si="10"/>
        <v>0</v>
      </c>
      <c r="AU104" s="227">
        <v>5</v>
      </c>
      <c r="AV104" s="257">
        <f>IF(AP105&lt;AO105,1,0)+IF(AR105&lt;AQ105,1,0)+IF(AT105&lt;AS105,1,0)</f>
        <v>2</v>
      </c>
      <c r="AW104" s="258">
        <f>BD100</f>
        <v>0</v>
      </c>
      <c r="AX104" s="258">
        <f>IF(AO100&lt;AP100,1,0)+IF(AQ100&lt;AR100,1,0)+IF(AS100&lt;AT100,1,0)</f>
        <v>1</v>
      </c>
      <c r="AY104" s="258">
        <f>BD101</f>
        <v>2</v>
      </c>
      <c r="AZ104" s="258">
        <f>IF(AP108&lt;AO108,1,0)+IF(AR108&lt;AQ108,1,0)+IF(AT108&lt;AS108,1,0)</f>
        <v>2</v>
      </c>
      <c r="BA104" s="258">
        <f>BD102</f>
        <v>0</v>
      </c>
      <c r="BB104" s="258">
        <f>IF(AO103&lt;AP103,1,0)+IF(AQ103&lt;AR103,1,0)+IF(AS103&lt;AT103,1,0)</f>
        <v>2</v>
      </c>
      <c r="BC104" s="258">
        <f>BD103</f>
        <v>1</v>
      </c>
      <c r="BD104" s="259"/>
      <c r="BE104" s="260"/>
      <c r="BF104" s="261">
        <f>AP100+AR100+AT100+AP103+AR103+AT103+AO105+AQ105+AS105+AO108+AQ108+AS108</f>
        <v>183</v>
      </c>
      <c r="BG104" s="262">
        <f>AO100+AQ100+AS100+AO103+AQ103+AS103+AP105+AR105+AT105+AP108+AR108+AT108</f>
        <v>167</v>
      </c>
      <c r="BH104" s="261">
        <f>AV104+AX104+AZ104+BB104</f>
        <v>7</v>
      </c>
      <c r="BI104" s="263">
        <f>AW104+AY104+BA104+BC104</f>
        <v>3</v>
      </c>
      <c r="BJ104" s="261">
        <f>IF(AV104&gt;AW104,1,0)+IF(AX104&gt;AY104,1,0)+IF(AZ104&gt;BA104,1,0)+IF(BB104&gt;BC104,1,0)</f>
        <v>3</v>
      </c>
      <c r="BK104" s="263">
        <f>IF(AW104&gt;AV104,1,0)+IF(AY104&gt;AX104,1,0)+IF(BA104&gt;AZ104,1,0)+IF(BC104&gt;BB104,1,0)</f>
        <v>1</v>
      </c>
      <c r="BL104" s="264">
        <f>IF(BJ104+BK104=0,"",IF(BM104=MAX(BM100:BM104),1,IF(BM104=LARGE(BM100:BM104,2),2,IF(BM104=LARGE(BM100:BM104,3),3,IF(BM104=MIN(BM100:BM104),5,4)))))</f>
        <v>2</v>
      </c>
      <c r="BM104" s="235">
        <f>IF(BJ104+BK104&lt;&gt;0,BJ104-BK104+(BH104-BI104)/100+(BF104-BG104)/10000,-4)</f>
        <v>2.0416</v>
      </c>
      <c r="BQ104" s="236"/>
      <c r="BR104" s="236"/>
      <c r="BS104" s="236"/>
    </row>
    <row r="105" spans="1:65" s="13" customFormat="1" ht="11.25" customHeight="1">
      <c r="A105" s="13">
        <f t="shared" si="8"/>
        <v>32</v>
      </c>
      <c r="B105" s="13" t="str">
        <f>IF(N110="","",N110)</f>
        <v>K0036</v>
      </c>
      <c r="C105" s="13">
        <f>IF(N111="","",N111)</f>
      </c>
      <c r="D105" s="13" t="str">
        <f>IF(N98="","",N98)</f>
        <v>I0002</v>
      </c>
      <c r="E105" s="13">
        <f>IF(N99="","",N99)</f>
      </c>
      <c r="J105" s="26"/>
      <c r="K105" s="26"/>
      <c r="M105" s="13" t="str">
        <f>N97</f>
        <v>Open</v>
      </c>
      <c r="N105" s="51"/>
      <c r="O105" s="26"/>
      <c r="P105" s="26"/>
      <c r="Q105" s="65">
        <f>IF(AN105&gt;0,"",IF(A105=0,"",IF(VLOOKUP(A105,'[1]plan gier'!A:S,19,FALSE)="","",VLOOKUP(A105,'[1]plan gier'!A:S,19,FALSE))))</f>
      </c>
      <c r="R105" s="249" t="s">
        <v>44</v>
      </c>
      <c r="S105" s="67">
        <v>32</v>
      </c>
      <c r="T105" s="52"/>
      <c r="U105" s="53">
        <f>IF(N105&lt;&gt;"",CONCATENATE(VLOOKUP(N105,'[1]zawodnicy'!$A:$E,1,FALSE)," ",VLOOKUP(N105,'[1]zawodnicy'!$A:$E,2,FALSE)," ",VLOOKUP(N105,'[1]zawodnicy'!$A:$E,3,FALSE)," - ",VLOOKUP(N105,'[1]zawodnicy'!$A:$E,4,FALSE)),"")</f>
      </c>
      <c r="V105" s="173"/>
      <c r="W105" s="250">
        <f>IF(SUM(AS102:AT102)=0,"",AT102&amp;":"&amp;AS102)</f>
      </c>
      <c r="X105" s="199">
        <f>IF(SUM(AS107:AT107)=0,"",AT107&amp;":"&amp;AS107)</f>
      </c>
      <c r="Y105" s="251"/>
      <c r="Z105" s="199">
        <f>IF(SUM(AS101:AT101)=0,"",AS101&amp;":"&amp;AT101)</f>
      </c>
      <c r="AA105" s="200">
        <f>IF(SUM(AS108:AT108)=0,"",AT108&amp;":"&amp;AS108)</f>
      </c>
      <c r="AB105" s="174"/>
      <c r="AC105" s="57"/>
      <c r="AD105" s="57"/>
      <c r="AE105" s="58"/>
      <c r="AF105" s="194"/>
      <c r="AG105" s="178" t="s">
        <v>44</v>
      </c>
      <c r="AH105" s="239">
        <f>IF(ISBLANK(S105),"",VLOOKUP(S105,'[1]plan gier'!$X:$AN,12,FALSE))</f>
        <v>21</v>
      </c>
      <c r="AI105" s="240">
        <f>IF(ISBLANK(S105),"",VLOOKUP(S105,'[1]plan gier'!$X:$AN,13,FALSE))</f>
        <v>17</v>
      </c>
      <c r="AJ105" s="240">
        <f>IF(ISBLANK(S105),"",VLOOKUP(S105,'[1]plan gier'!$X:$AN,14,FALSE))</f>
        <v>21</v>
      </c>
      <c r="AK105" s="240">
        <f>IF(ISBLANK(S105),"",VLOOKUP(S105,'[1]plan gier'!$X:$AN,15,FALSE))</f>
        <v>15</v>
      </c>
      <c r="AL105" s="240">
        <f>IF(ISBLANK(S105),"",VLOOKUP(S105,'[1]plan gier'!$X:$AN,16,FALSE))</f>
        <v>0</v>
      </c>
      <c r="AM105" s="241">
        <f>IF(ISBLANK(S105),"",VLOOKUP(S105,'[1]plan gier'!$X:$AN,17,FALSE))</f>
        <v>0</v>
      </c>
      <c r="AN105" s="224">
        <f t="shared" si="9"/>
        <v>74</v>
      </c>
      <c r="AO105" s="242">
        <f t="shared" si="10"/>
        <v>21</v>
      </c>
      <c r="AP105" s="240">
        <f t="shared" si="10"/>
        <v>17</v>
      </c>
      <c r="AQ105" s="243">
        <f t="shared" si="10"/>
        <v>21</v>
      </c>
      <c r="AR105" s="240">
        <f t="shared" si="10"/>
        <v>15</v>
      </c>
      <c r="AS105" s="243">
        <f t="shared" si="10"/>
        <v>0</v>
      </c>
      <c r="AT105" s="241">
        <f t="shared" si="10"/>
        <v>0</v>
      </c>
      <c r="AU105" s="194"/>
      <c r="AV105" s="265"/>
      <c r="AW105" s="265"/>
      <c r="AX105" s="265"/>
      <c r="AY105" s="265"/>
      <c r="AZ105" s="265"/>
      <c r="BA105" s="265"/>
      <c r="BF105" s="13">
        <f aca="true" t="shared" si="11" ref="BF105:BK105">SUM(BF100:BF104)</f>
        <v>800</v>
      </c>
      <c r="BG105" s="13">
        <f t="shared" si="11"/>
        <v>800</v>
      </c>
      <c r="BH105" s="13">
        <f t="shared" si="11"/>
        <v>23</v>
      </c>
      <c r="BI105" s="13">
        <f t="shared" si="11"/>
        <v>23</v>
      </c>
      <c r="BJ105" s="13">
        <f t="shared" si="11"/>
        <v>10</v>
      </c>
      <c r="BK105" s="13">
        <f t="shared" si="11"/>
        <v>10</v>
      </c>
      <c r="BM105" s="266">
        <f>SUM(BM100:BM104)</f>
        <v>0</v>
      </c>
    </row>
    <row r="106" spans="1:53" s="13" customFormat="1" ht="11.25" customHeight="1">
      <c r="A106" s="13">
        <f t="shared" si="8"/>
        <v>33</v>
      </c>
      <c r="B106" s="13" t="str">
        <f>IF(N107="","",N107)</f>
        <v>P0020</v>
      </c>
      <c r="C106" s="13">
        <f>IF(N108="","",N108)</f>
      </c>
      <c r="D106" s="13" t="str">
        <f>IF(N98="","",N98)</f>
        <v>I0002</v>
      </c>
      <c r="E106" s="13">
        <f>IF(N99="","",N99)</f>
      </c>
      <c r="J106" s="26"/>
      <c r="K106" s="26"/>
      <c r="M106" s="13" t="str">
        <f>N97</f>
        <v>Open</v>
      </c>
      <c r="N106" s="38"/>
      <c r="O106" s="26"/>
      <c r="P106" s="26"/>
      <c r="Q106" s="65">
        <f>IF(AN106&gt;0,"",IF(A106=0,"",IF(VLOOKUP(A106,'[1]plan gier'!A:S,19,FALSE)="","",VLOOKUP(A106,'[1]plan gier'!A:S,19,FALSE))))</f>
      </c>
      <c r="R106" s="249" t="s">
        <v>45</v>
      </c>
      <c r="S106" s="67">
        <v>33</v>
      </c>
      <c r="T106" s="68">
        <v>4</v>
      </c>
      <c r="U106" s="69">
        <f>IF(AND(N107&lt;&gt;"",N108&lt;&gt;""),CONCATENATE(VLOOKUP(N107,'[1]zawodnicy'!$A:$E,1,FALSE)," ",VLOOKUP(N107,'[1]zawodnicy'!$A:$E,2,FALSE)," ",VLOOKUP(N107,'[1]zawodnicy'!$A:$E,3,FALSE)," - ",VLOOKUP(N107,'[1]zawodnicy'!$A:$E,4,FALSE)),"")</f>
      </c>
      <c r="V106" s="176"/>
      <c r="W106" s="216" t="str">
        <f>IF(SUM(AO106:AP106)=0,"",AO106&amp;":"&amp;AP106)</f>
        <v>19:21</v>
      </c>
      <c r="X106" s="218" t="str">
        <f>IF(SUM(AO104:AP104)=0,"",AO104&amp;":"&amp;AP104)</f>
        <v>18:21</v>
      </c>
      <c r="Y106" s="218" t="str">
        <f>IF(SUM(AO101:AP101)=0,"",AP101&amp;":"&amp;AO101)</f>
        <v>21:8</v>
      </c>
      <c r="Z106" s="217"/>
      <c r="AA106" s="219" t="str">
        <f>IF(SUM(AO103:AP103)=0,"",AO103&amp;":"&amp;AP103)</f>
        <v>14:21</v>
      </c>
      <c r="AB106" s="177" t="str">
        <f>IF(SUM(AV103:BA103,BD103:BE103)=0,"",BF103&amp;":"&amp;BG103)</f>
        <v>191:163</v>
      </c>
      <c r="AC106" s="74" t="str">
        <f>IF(SUM(AV103:BA103,BD103:BE103)=0,"",BH103&amp;":"&amp;BI103)</f>
        <v>5:5</v>
      </c>
      <c r="AD106" s="74" t="str">
        <f>IF(SUM(AV103:BA103,BD103:BE103)=0,"",BJ103&amp;":"&amp;BK103)</f>
        <v>2:2</v>
      </c>
      <c r="AE106" s="75">
        <f>IF(SUM(BJ100:BJ104)&gt;0,BL103,"")</f>
        <v>3</v>
      </c>
      <c r="AF106" s="194"/>
      <c r="AG106" s="178" t="s">
        <v>45</v>
      </c>
      <c r="AH106" s="239">
        <f>IF(ISBLANK(S106),"",VLOOKUP(S106,'[1]plan gier'!$X:$AN,12,FALSE))</f>
        <v>19</v>
      </c>
      <c r="AI106" s="240">
        <f>IF(ISBLANK(S106),"",VLOOKUP(S106,'[1]plan gier'!$X:$AN,13,FALSE))</f>
        <v>21</v>
      </c>
      <c r="AJ106" s="240">
        <f>IF(ISBLANK(S106),"",VLOOKUP(S106,'[1]plan gier'!$X:$AN,14,FALSE))</f>
        <v>21</v>
      </c>
      <c r="AK106" s="240">
        <f>IF(ISBLANK(S106),"",VLOOKUP(S106,'[1]plan gier'!$X:$AN,15,FALSE))</f>
        <v>15</v>
      </c>
      <c r="AL106" s="240">
        <f>IF(ISBLANK(S106),"",VLOOKUP(S106,'[1]plan gier'!$X:$AN,16,FALSE))</f>
        <v>21</v>
      </c>
      <c r="AM106" s="241">
        <f>IF(ISBLANK(S106),"",VLOOKUP(S106,'[1]plan gier'!$X:$AN,17,FALSE))</f>
        <v>12</v>
      </c>
      <c r="AN106" s="224">
        <f t="shared" si="9"/>
        <v>109</v>
      </c>
      <c r="AO106" s="242">
        <f t="shared" si="10"/>
        <v>19</v>
      </c>
      <c r="AP106" s="240">
        <f t="shared" si="10"/>
        <v>21</v>
      </c>
      <c r="AQ106" s="243">
        <f t="shared" si="10"/>
        <v>21</v>
      </c>
      <c r="AR106" s="240">
        <f t="shared" si="10"/>
        <v>15</v>
      </c>
      <c r="AS106" s="243">
        <f t="shared" si="10"/>
        <v>21</v>
      </c>
      <c r="AT106" s="241">
        <f t="shared" si="10"/>
        <v>12</v>
      </c>
      <c r="AU106" s="194"/>
      <c r="AV106" s="265"/>
      <c r="AW106" s="265"/>
      <c r="AX106" s="265"/>
      <c r="AY106" s="265"/>
      <c r="AZ106" s="265"/>
      <c r="BA106" s="265"/>
    </row>
    <row r="107" spans="1:53" s="13" customFormat="1" ht="11.25" customHeight="1">
      <c r="A107" s="13">
        <f t="shared" si="8"/>
        <v>34</v>
      </c>
      <c r="B107" s="13" t="str">
        <f>IF(N101="","",N101)</f>
        <v>M0024</v>
      </c>
      <c r="C107" s="13">
        <f>IF(N102="","",N102)</f>
      </c>
      <c r="D107" s="13" t="str">
        <f>IF(N104="","",N104)</f>
        <v>R0009</v>
      </c>
      <c r="E107" s="13">
        <f>IF(N105="","",N105)</f>
      </c>
      <c r="M107" s="13" t="str">
        <f>N97</f>
        <v>Open</v>
      </c>
      <c r="N107" s="41" t="s">
        <v>52</v>
      </c>
      <c r="O107" s="26"/>
      <c r="P107" s="26"/>
      <c r="Q107" s="65">
        <f>IF(AN107&gt;0,"",IF(A107=0,"",IF(VLOOKUP(A107,'[1]plan gier'!A:S,19,FALSE)="","",VLOOKUP(A107,'[1]plan gier'!A:S,19,FALSE))))</f>
      </c>
      <c r="R107" s="249" t="s">
        <v>17</v>
      </c>
      <c r="S107" s="67">
        <v>34</v>
      </c>
      <c r="T107" s="43"/>
      <c r="U107" s="44" t="str">
        <f>IF(AND(N107&lt;&gt;"",N108=""),CONCATENATE(VLOOKUP(N107,'[1]zawodnicy'!$A:$E,1,FALSE)," ",VLOOKUP(N107,'[1]zawodnicy'!$A:$E,2,FALSE)," ",VLOOKUP(N107,'[1]zawodnicy'!$A:$E,3,FALSE)," - ",VLOOKUP(N107,'[1]zawodnicy'!$A:$E,4,FALSE)),"")</f>
        <v>P0020 Tomasz PROSZEK - Myślenice</v>
      </c>
      <c r="V107" s="171"/>
      <c r="W107" s="237" t="str">
        <f>IF(SUM(AQ106:AR106)=0,"",AQ106&amp;":"&amp;AR106)</f>
        <v>21:15</v>
      </c>
      <c r="X107" s="196" t="str">
        <f>IF(SUM(AQ104:AR104)=0,"",AQ104&amp;":"&amp;AR104)</f>
        <v>17:21</v>
      </c>
      <c r="Y107" s="196" t="str">
        <f>IF(SUM(AQ101:AR101)=0,"",AR101&amp;":"&amp;AQ101)</f>
        <v>21:11</v>
      </c>
      <c r="Z107" s="238"/>
      <c r="AA107" s="197" t="str">
        <f>IF(SUM(AQ103:AR103)=0,"",AQ103&amp;":"&amp;AR103)</f>
        <v>21:12</v>
      </c>
      <c r="AB107" s="172"/>
      <c r="AC107" s="49"/>
      <c r="AD107" s="49"/>
      <c r="AE107" s="50"/>
      <c r="AF107" s="194"/>
      <c r="AG107" s="178" t="s">
        <v>17</v>
      </c>
      <c r="AH107" s="239">
        <f>IF(ISBLANK(S107),"",VLOOKUP(S107,'[1]plan gier'!$X:$AN,12,FALSE))</f>
        <v>21</v>
      </c>
      <c r="AI107" s="240">
        <f>IF(ISBLANK(S107),"",VLOOKUP(S107,'[1]plan gier'!$X:$AN,13,FALSE))</f>
        <v>5</v>
      </c>
      <c r="AJ107" s="240">
        <f>IF(ISBLANK(S107),"",VLOOKUP(S107,'[1]plan gier'!$X:$AN,14,FALSE))</f>
        <v>21</v>
      </c>
      <c r="AK107" s="240">
        <f>IF(ISBLANK(S107),"",VLOOKUP(S107,'[1]plan gier'!$X:$AN,15,FALSE))</f>
        <v>14</v>
      </c>
      <c r="AL107" s="240">
        <f>IF(ISBLANK(S107),"",VLOOKUP(S107,'[1]plan gier'!$X:$AN,16,FALSE))</f>
        <v>0</v>
      </c>
      <c r="AM107" s="241">
        <f>IF(ISBLANK(S107),"",VLOOKUP(S107,'[1]plan gier'!$X:$AN,17,FALSE))</f>
        <v>0</v>
      </c>
      <c r="AN107" s="224">
        <f t="shared" si="9"/>
        <v>61</v>
      </c>
      <c r="AO107" s="242">
        <f t="shared" si="10"/>
        <v>21</v>
      </c>
      <c r="AP107" s="240">
        <f t="shared" si="10"/>
        <v>5</v>
      </c>
      <c r="AQ107" s="243">
        <f t="shared" si="10"/>
        <v>21</v>
      </c>
      <c r="AR107" s="240">
        <f t="shared" si="10"/>
        <v>14</v>
      </c>
      <c r="AS107" s="243">
        <f t="shared" si="10"/>
        <v>0</v>
      </c>
      <c r="AT107" s="241">
        <f t="shared" si="10"/>
        <v>0</v>
      </c>
      <c r="AU107" s="194"/>
      <c r="AV107" s="265"/>
      <c r="AW107" s="265"/>
      <c r="AX107" s="265"/>
      <c r="AY107" s="265"/>
      <c r="AZ107" s="265"/>
      <c r="BA107" s="265"/>
    </row>
    <row r="108" spans="1:53" s="13" customFormat="1" ht="11.25" customHeight="1">
      <c r="A108" s="13">
        <f t="shared" si="8"/>
        <v>35</v>
      </c>
      <c r="B108" s="13" t="str">
        <f>IF(N110="","",N110)</f>
        <v>K0036</v>
      </c>
      <c r="C108" s="13">
        <f>IF(N111="","",N111)</f>
      </c>
      <c r="D108" s="13" t="str">
        <f>IF(N104="","",N104)</f>
        <v>R0009</v>
      </c>
      <c r="E108" s="13">
        <f>IF(N105="","",N105)</f>
      </c>
      <c r="J108" s="26"/>
      <c r="K108" s="26"/>
      <c r="M108" s="13" t="str">
        <f>N97</f>
        <v>Open</v>
      </c>
      <c r="N108" s="51"/>
      <c r="O108" s="26"/>
      <c r="P108" s="26"/>
      <c r="Q108" s="65">
        <f>IF(AN108&gt;0,"",IF(A108=0,"",IF(VLOOKUP(A108,'[1]plan gier'!A:S,19,FALSE)="","",VLOOKUP(A108,'[1]plan gier'!A:S,19,FALSE))))</f>
      </c>
      <c r="R108" s="249" t="s">
        <v>46</v>
      </c>
      <c r="S108" s="67">
        <v>35</v>
      </c>
      <c r="T108" s="52"/>
      <c r="U108" s="53">
        <f>IF(N108&lt;&gt;"",CONCATENATE(VLOOKUP(N108,'[1]zawodnicy'!$A:$E,1,FALSE)," ",VLOOKUP(N108,'[1]zawodnicy'!$A:$E,2,FALSE)," ",VLOOKUP(N108,'[1]zawodnicy'!$A:$E,3,FALSE)," - ",VLOOKUP(N108,'[1]zawodnicy'!$A:$E,4,FALSE)),"")</f>
      </c>
      <c r="V108" s="173"/>
      <c r="W108" s="250" t="str">
        <f>IF(SUM(AS106:AT106)=0,"",AS106&amp;":"&amp;AT106)</f>
        <v>21:12</v>
      </c>
      <c r="X108" s="199">
        <f>IF(SUM(AS104:AT104)=0,"",AS104&amp;":"&amp;AT104)</f>
      </c>
      <c r="Y108" s="199">
        <f>IF(SUM(AS101:AT101)=0,"",AT101&amp;":"&amp;AS101)</f>
      </c>
      <c r="Z108" s="251"/>
      <c r="AA108" s="200" t="str">
        <f>IF(SUM(AS103:AT103)=0,"",AS103&amp;":"&amp;AT103)</f>
        <v>18:21</v>
      </c>
      <c r="AB108" s="174"/>
      <c r="AC108" s="57"/>
      <c r="AD108" s="57"/>
      <c r="AE108" s="58"/>
      <c r="AF108" s="194"/>
      <c r="AG108" s="178" t="s">
        <v>46</v>
      </c>
      <c r="AH108" s="239">
        <f>IF(ISBLANK(S108),"",VLOOKUP(S108,'[1]plan gier'!$X:$AN,12,FALSE))</f>
        <v>21</v>
      </c>
      <c r="AI108" s="240">
        <f>IF(ISBLANK(S108),"",VLOOKUP(S108,'[1]plan gier'!$X:$AN,13,FALSE))</f>
        <v>8</v>
      </c>
      <c r="AJ108" s="240">
        <f>IF(ISBLANK(S108),"",VLOOKUP(S108,'[1]plan gier'!$X:$AN,14,FALSE))</f>
        <v>21</v>
      </c>
      <c r="AK108" s="240">
        <f>IF(ISBLANK(S108),"",VLOOKUP(S108,'[1]plan gier'!$X:$AN,15,FALSE))</f>
        <v>12</v>
      </c>
      <c r="AL108" s="240">
        <f>IF(ISBLANK(S108),"",VLOOKUP(S108,'[1]plan gier'!$X:$AN,16,FALSE))</f>
        <v>0</v>
      </c>
      <c r="AM108" s="241">
        <f>IF(ISBLANK(S108),"",VLOOKUP(S108,'[1]plan gier'!$X:$AN,17,FALSE))</f>
        <v>0</v>
      </c>
      <c r="AN108" s="224">
        <f t="shared" si="9"/>
        <v>62</v>
      </c>
      <c r="AO108" s="242">
        <f t="shared" si="10"/>
        <v>21</v>
      </c>
      <c r="AP108" s="240">
        <f t="shared" si="10"/>
        <v>8</v>
      </c>
      <c r="AQ108" s="243">
        <f t="shared" si="10"/>
        <v>21</v>
      </c>
      <c r="AR108" s="240">
        <f t="shared" si="10"/>
        <v>12</v>
      </c>
      <c r="AS108" s="243">
        <f t="shared" si="10"/>
        <v>0</v>
      </c>
      <c r="AT108" s="241">
        <f t="shared" si="10"/>
        <v>0</v>
      </c>
      <c r="AU108" s="194"/>
      <c r="AV108" s="265"/>
      <c r="AW108" s="265"/>
      <c r="AX108" s="265"/>
      <c r="AY108" s="265"/>
      <c r="AZ108" s="265"/>
      <c r="BA108" s="265"/>
    </row>
    <row r="109" spans="1:53" s="13" customFormat="1" ht="11.25" customHeight="1" thickBot="1">
      <c r="A109" s="13">
        <f t="shared" si="8"/>
        <v>36</v>
      </c>
      <c r="B109" s="13" t="str">
        <f>IF(N98="","",N98)</f>
        <v>I0002</v>
      </c>
      <c r="C109" s="13">
        <f>IF(N99="","",N99)</f>
      </c>
      <c r="D109" s="13" t="str">
        <f>IF(N101="","",N101)</f>
        <v>M0024</v>
      </c>
      <c r="E109" s="13">
        <f>IF(N102="","",N102)</f>
      </c>
      <c r="J109" s="26"/>
      <c r="K109" s="26"/>
      <c r="M109" s="13" t="str">
        <f>N97</f>
        <v>Open</v>
      </c>
      <c r="O109" s="26"/>
      <c r="P109" s="26"/>
      <c r="Q109" s="65">
        <f>IF(AN109&gt;0,"",IF(A109=0,"",IF(VLOOKUP(A109,'[1]plan gier'!A:S,19,FALSE)="","",VLOOKUP(A109,'[1]plan gier'!A:S,19,FALSE))))</f>
      </c>
      <c r="R109" s="249" t="s">
        <v>18</v>
      </c>
      <c r="S109" s="67">
        <v>36</v>
      </c>
      <c r="T109" s="68">
        <v>5</v>
      </c>
      <c r="U109" s="69">
        <f>IF(AND(N110&lt;&gt;"",N111&lt;&gt;""),CONCATENATE(VLOOKUP(N110,'[1]zawodnicy'!$A:$E,1,FALSE)," ",VLOOKUP(N110,'[1]zawodnicy'!$A:$E,2,FALSE)," ",VLOOKUP(N110,'[1]zawodnicy'!$A:$E,3,FALSE)," - ",VLOOKUP(N110,'[1]zawodnicy'!$A:$E,4,FALSE)),"")</f>
      </c>
      <c r="V109" s="176"/>
      <c r="W109" s="216" t="str">
        <f>IF(SUM(AO105:AP105)=0,"",AO105&amp;":"&amp;AP105)</f>
        <v>21:17</v>
      </c>
      <c r="X109" s="218" t="str">
        <f>IF(SUM(AO100:AP100)=0,"",AP100&amp;":"&amp;AO100)</f>
        <v>22:20</v>
      </c>
      <c r="Y109" s="218" t="str">
        <f>IF(SUM(AO108:AP108)=0,"",AO108&amp;":"&amp;AP108)</f>
        <v>21:8</v>
      </c>
      <c r="Z109" s="218" t="str">
        <f>IF(SUM(AO103:AP103)=0,"",AP103&amp;":"&amp;AO103)</f>
        <v>21:14</v>
      </c>
      <c r="AA109" s="267"/>
      <c r="AB109" s="177" t="str">
        <f>IF(SUM(AV104:BC104)=0,"",BF104&amp;":"&amp;BG104)</f>
        <v>183:167</v>
      </c>
      <c r="AC109" s="74" t="str">
        <f>IF(SUM(AV104:BC104)=0,"",BH104&amp;":"&amp;BI104)</f>
        <v>7:3</v>
      </c>
      <c r="AD109" s="74" t="str">
        <f>IF(SUM(AV104:BC104)=0,"",BJ104&amp;":"&amp;BK104)</f>
        <v>3:1</v>
      </c>
      <c r="AE109" s="75">
        <f>IF(SUM(BJ100:BJ104)&gt;0,BL104,"")</f>
        <v>2</v>
      </c>
      <c r="AF109" s="194"/>
      <c r="AG109" s="178" t="s">
        <v>18</v>
      </c>
      <c r="AH109" s="257">
        <f>IF(ISBLANK(S109),"",VLOOKUP(S109,'[1]plan gier'!$X:$AN,12,FALSE))</f>
        <v>10</v>
      </c>
      <c r="AI109" s="258">
        <f>IF(ISBLANK(S109),"",VLOOKUP(S109,'[1]plan gier'!$X:$AN,13,FALSE))</f>
        <v>21</v>
      </c>
      <c r="AJ109" s="258">
        <f>IF(ISBLANK(S109),"",VLOOKUP(S109,'[1]plan gier'!$X:$AN,14,FALSE))</f>
        <v>19</v>
      </c>
      <c r="AK109" s="258">
        <f>IF(ISBLANK(S109),"",VLOOKUP(S109,'[1]plan gier'!$X:$AN,15,FALSE))</f>
        <v>21</v>
      </c>
      <c r="AL109" s="258">
        <f>IF(ISBLANK(S109),"",VLOOKUP(S109,'[1]plan gier'!$X:$AN,16,FALSE))</f>
        <v>0</v>
      </c>
      <c r="AM109" s="268">
        <f>IF(ISBLANK(S109),"",VLOOKUP(S109,'[1]plan gier'!$X:$AN,17,FALSE))</f>
        <v>0</v>
      </c>
      <c r="AN109" s="224">
        <f t="shared" si="9"/>
        <v>71</v>
      </c>
      <c r="AO109" s="269">
        <f t="shared" si="10"/>
        <v>10</v>
      </c>
      <c r="AP109" s="258">
        <f t="shared" si="10"/>
        <v>21</v>
      </c>
      <c r="AQ109" s="270">
        <f t="shared" si="10"/>
        <v>19</v>
      </c>
      <c r="AR109" s="258">
        <f t="shared" si="10"/>
        <v>21</v>
      </c>
      <c r="AS109" s="270">
        <f t="shared" si="10"/>
        <v>0</v>
      </c>
      <c r="AT109" s="268">
        <f t="shared" si="10"/>
        <v>0</v>
      </c>
      <c r="AU109" s="194"/>
      <c r="AV109" s="265"/>
      <c r="AW109" s="265"/>
      <c r="AX109" s="265"/>
      <c r="AY109" s="265"/>
      <c r="AZ109" s="265"/>
      <c r="BA109" s="265"/>
    </row>
    <row r="110" spans="14:32" s="13" customFormat="1" ht="11.25" customHeight="1">
      <c r="N110" s="41" t="s">
        <v>53</v>
      </c>
      <c r="O110" s="26"/>
      <c r="P110" s="26"/>
      <c r="Q110" s="271"/>
      <c r="R110" s="271"/>
      <c r="S110" s="67"/>
      <c r="T110" s="43"/>
      <c r="U110" s="44" t="str">
        <f>IF(AND(N110&lt;&gt;"",N111=""),CONCATENATE(VLOOKUP(N110,'[1]zawodnicy'!$A:$E,1,FALSE)," ",VLOOKUP(N110,'[1]zawodnicy'!$A:$E,2,FALSE)," ",VLOOKUP(N110,'[1]zawodnicy'!$A:$E,3,FALSE)," - ",VLOOKUP(N110,'[1]zawodnicy'!$A:$E,4,FALSE)),"")</f>
        <v>K0036 Tomasz  KNOPEK - Kraków</v>
      </c>
      <c r="V110" s="171"/>
      <c r="W110" s="237" t="str">
        <f>IF(SUM(AQ105:AR105)=0,"",AQ105&amp;":"&amp;AR105)</f>
        <v>21:15</v>
      </c>
      <c r="X110" s="196" t="str">
        <f>IF(SUM(AQ100:AR100)=0,"",AR100&amp;":"&amp;AQ100)</f>
        <v>14:21</v>
      </c>
      <c r="Y110" s="196" t="str">
        <f>IF(SUM(AQ108:AR108)=0,"",AQ108&amp;":"&amp;AR108)</f>
        <v>21:12</v>
      </c>
      <c r="Z110" s="196" t="str">
        <f>IF(SUM(AQ103:AR103)=0,"",AR103&amp;":"&amp;AQ103)</f>
        <v>12:21</v>
      </c>
      <c r="AA110" s="272"/>
      <c r="AB110" s="172"/>
      <c r="AC110" s="49"/>
      <c r="AD110" s="49"/>
      <c r="AE110" s="50"/>
      <c r="AF110" s="194"/>
    </row>
    <row r="111" spans="10:32" s="13" customFormat="1" ht="11.25" customHeight="1" thickBot="1">
      <c r="J111" s="26"/>
      <c r="K111" s="26"/>
      <c r="L111" s="26"/>
      <c r="N111" s="273"/>
      <c r="O111" s="26"/>
      <c r="P111" s="26"/>
      <c r="T111" s="114"/>
      <c r="U111" s="115">
        <f>IF(N111&lt;&gt;"",CONCATENATE(VLOOKUP(N111,'[1]zawodnicy'!$A:$E,1,FALSE)," ",VLOOKUP(N111,'[1]zawodnicy'!$A:$E,2,FALSE)," ",VLOOKUP(N111,'[1]zawodnicy'!$A:$E,3,FALSE)," - ",VLOOKUP(N111,'[1]zawodnicy'!$A:$E,4,FALSE)),"")</f>
      </c>
      <c r="V111" s="179"/>
      <c r="W111" s="274">
        <f>IF(SUM(AS105:AT105)=0,"",AS105&amp;":"&amp;AT105)</f>
      </c>
      <c r="X111" s="275" t="str">
        <f>IF(SUM(AS100:AT100)=0,"",AT100&amp;":"&amp;AS100)</f>
        <v>9:21</v>
      </c>
      <c r="Y111" s="275">
        <f>IF(SUM(AS108:AT108)=0,"",AS108&amp;":"&amp;AT108)</f>
      </c>
      <c r="Z111" s="275" t="str">
        <f>IF(SUM(AS103:AT103)=0,"",AT103&amp;":"&amp;AS103)</f>
        <v>21:18</v>
      </c>
      <c r="AA111" s="276"/>
      <c r="AB111" s="180"/>
      <c r="AC111" s="120"/>
      <c r="AD111" s="120"/>
      <c r="AE111" s="121"/>
      <c r="AF111" s="194"/>
    </row>
    <row r="112" ht="11.25" customHeight="1"/>
    <row r="113" ht="11.25" customHeight="1"/>
    <row r="114" spans="13:31" ht="11.25" customHeight="1">
      <c r="M114" s="10"/>
      <c r="N114" s="11" t="s">
        <v>54</v>
      </c>
      <c r="Q114" s="12" t="str">
        <f>"Gra "&amp;N114</f>
        <v>Gra Gra podwójna</v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ht="11.25" customHeight="1" thickBot="1"/>
    <row r="116" spans="14:32" ht="11.25" customHeight="1" thickBot="1">
      <c r="N116" s="9"/>
      <c r="O116" s="15">
        <v>1</v>
      </c>
      <c r="Q116" s="12" t="str">
        <f>"Grupa "&amp;O116&amp;"."</f>
        <v>Grupa 1.</v>
      </c>
      <c r="R116" s="12"/>
      <c r="S116" s="16"/>
      <c r="T116" s="17" t="s">
        <v>1</v>
      </c>
      <c r="U116" s="18" t="s">
        <v>2</v>
      </c>
      <c r="V116" s="19"/>
      <c r="W116" s="17">
        <v>1</v>
      </c>
      <c r="X116" s="20">
        <v>2</v>
      </c>
      <c r="Y116" s="21">
        <v>3</v>
      </c>
      <c r="Z116" s="22" t="s">
        <v>3</v>
      </c>
      <c r="AA116" s="23" t="s">
        <v>4</v>
      </c>
      <c r="AB116" s="23" t="s">
        <v>5</v>
      </c>
      <c r="AC116" s="24" t="s">
        <v>6</v>
      </c>
      <c r="AD116" s="2"/>
      <c r="AE116" s="25"/>
      <c r="AF116" s="25"/>
    </row>
    <row r="117" spans="10:45" ht="11.25" customHeight="1">
      <c r="J117" s="26"/>
      <c r="K117" s="26"/>
      <c r="L117" s="26"/>
      <c r="N117" s="27" t="s">
        <v>54</v>
      </c>
      <c r="Q117" s="28" t="s">
        <v>7</v>
      </c>
      <c r="R117" s="28"/>
      <c r="S117" s="29" t="s">
        <v>8</v>
      </c>
      <c r="T117" s="30">
        <v>1</v>
      </c>
      <c r="U117" s="31" t="str">
        <f>IF(AND(N118&lt;&gt;"",N119&lt;&gt;""),CONCATENATE(VLOOKUP(N118,'[1]zawodnicy'!$A:$E,1,FALSE)," ",VLOOKUP(N118,'[1]zawodnicy'!$A:$E,2,FALSE)," ",VLOOKUP(N118,'[1]zawodnicy'!$A:$E,3,FALSE)," - ",VLOOKUP(N118,'[1]zawodnicy'!$A:$E,4,FALSE)),"")</f>
        <v>K0035 Maciej KOZIEŁ - Myślenice</v>
      </c>
      <c r="V117" s="32"/>
      <c r="W117" s="33"/>
      <c r="X117" s="34" t="str">
        <f>IF(SUM(AN122:AO122)=0,"",AN122&amp;":"&amp;AO122)</f>
        <v>21:11</v>
      </c>
      <c r="Y117" s="35" t="str">
        <f>IF(SUM(AN120:AO120)=0,"",AN120&amp;":"&amp;AO120)</f>
        <v>21:19</v>
      </c>
      <c r="Z117" s="30" t="str">
        <f>IF(SUM(AX120:BA120)=0,"",BD120&amp;":"&amp;BE120)</f>
        <v>84:60</v>
      </c>
      <c r="AA117" s="36" t="str">
        <f>IF(SUM(AX120:BA120)=0,"",BF120&amp;":"&amp;BG120)</f>
        <v>4:0</v>
      </c>
      <c r="AB117" s="36" t="str">
        <f>IF(SUM(AX120:BA120)=0,"",BH120&amp;":"&amp;BI120)</f>
        <v>2:0</v>
      </c>
      <c r="AC117" s="37">
        <f>IF(SUM(BH120:BH122)&gt;0,BJ120,"")</f>
        <v>1</v>
      </c>
      <c r="AD117" s="2"/>
      <c r="AE117" s="25"/>
      <c r="AF117" s="25"/>
      <c r="AG117" s="38"/>
      <c r="AH117" s="39" t="s">
        <v>9</v>
      </c>
      <c r="AI117" s="39"/>
      <c r="AJ117" s="39"/>
      <c r="AK117" s="39"/>
      <c r="AL117" s="39"/>
      <c r="AM117" s="39"/>
      <c r="AN117" s="39" t="s">
        <v>10</v>
      </c>
      <c r="AO117" s="39"/>
      <c r="AP117" s="39"/>
      <c r="AQ117" s="39"/>
      <c r="AR117" s="39"/>
      <c r="AS117" s="39"/>
    </row>
    <row r="118" spans="9:59" ht="11.25" customHeight="1" thickBot="1">
      <c r="I118" s="2" t="str">
        <f>"1"&amp;O116&amp;N117</f>
        <v>11Gra podwójna</v>
      </c>
      <c r="J118" s="40" t="str">
        <f>IF(AC117="","",IF(AC117=1,N118,IF(AC120=1,N121,IF(AC123=1,N124,""))))</f>
        <v>K0035</v>
      </c>
      <c r="K118" s="40" t="str">
        <f>IF(AC117="","",IF(AC117=1,N119,IF(AC120=1,N122,IF(AC123=1,N125,""))))</f>
        <v>M0024</v>
      </c>
      <c r="L118" s="40"/>
      <c r="N118" s="41" t="s">
        <v>42</v>
      </c>
      <c r="O118" s="42">
        <f>IF(O116&gt;0,(O116&amp;1)*1,"")</f>
        <v>11</v>
      </c>
      <c r="Q118" s="28"/>
      <c r="R118" s="28"/>
      <c r="S118" s="29"/>
      <c r="T118" s="43"/>
      <c r="U118" s="44">
        <f>IF(AND(N118&lt;&gt;"",N119=""),CONCATENATE(VLOOKUP(N118,'[1]zawodnicy'!$A:$E,1,FALSE)," ",VLOOKUP(N118,'[1]zawodnicy'!$A:$E,2,FALSE)," ",VLOOKUP(N118,'[1]zawodnicy'!$A:$E,3,FALSE)," - ",VLOOKUP(N118,'[1]zawodnicy'!$A:$E,4,FALSE)),"")</f>
      </c>
      <c r="V118" s="45"/>
      <c r="W118" s="46"/>
      <c r="X118" s="47" t="str">
        <f>IF(SUM(AP122:AQ122)=0,"",AP122&amp;":"&amp;AQ122)</f>
        <v>21:16</v>
      </c>
      <c r="Y118" s="48" t="str">
        <f>IF(SUM(AP120:AQ120)=0,"",AP120&amp;":"&amp;AQ120)</f>
        <v>21:14</v>
      </c>
      <c r="Z118" s="43"/>
      <c r="AA118" s="49"/>
      <c r="AB118" s="49"/>
      <c r="AC118" s="50"/>
      <c r="AD118" s="2"/>
      <c r="AE118" s="25"/>
      <c r="AF118" s="25"/>
      <c r="AG118" s="38"/>
      <c r="BD118" s="13">
        <f>SUM(BD120:BD122)</f>
        <v>259</v>
      </c>
      <c r="BE118" s="13">
        <f>SUM(BE120:BE122)</f>
        <v>259</v>
      </c>
      <c r="BF118" s="13">
        <f>SUM(BF120:BF122)</f>
        <v>7</v>
      </c>
      <c r="BG118" s="13">
        <f>SUM(BG120:BG122)</f>
        <v>7</v>
      </c>
    </row>
    <row r="119" spans="10:63" ht="11.25" customHeight="1" thickBot="1">
      <c r="J119" s="40"/>
      <c r="K119" s="26"/>
      <c r="L119" s="26"/>
      <c r="N119" s="51" t="s">
        <v>50</v>
      </c>
      <c r="O119" s="26"/>
      <c r="P119" s="26"/>
      <c r="Q119" s="28"/>
      <c r="R119" s="28"/>
      <c r="S119" s="29"/>
      <c r="T119" s="52"/>
      <c r="U119" s="53" t="str">
        <f>IF(N119&lt;&gt;"",CONCATENATE(VLOOKUP(N119,'[1]zawodnicy'!$A:$E,1,FALSE)," ",VLOOKUP(N119,'[1]zawodnicy'!$A:$E,2,FALSE)," ",VLOOKUP(N119,'[1]zawodnicy'!$A:$E,3,FALSE)," - ",VLOOKUP(N119,'[1]zawodnicy'!$A:$E,4,FALSE)),"")</f>
        <v>M0024 Tomasz MATOGA - Myślenice</v>
      </c>
      <c r="V119" s="54"/>
      <c r="W119" s="46"/>
      <c r="X119" s="55">
        <f>IF(SUM(AR122:AS122)=0,"",AR122&amp;":"&amp;AS122)</f>
      </c>
      <c r="Y119" s="56">
        <f>IF(SUM(AR120:AS120)=0,"",AR120&amp;":"&amp;AS120)</f>
      </c>
      <c r="Z119" s="52"/>
      <c r="AA119" s="57"/>
      <c r="AB119" s="57"/>
      <c r="AC119" s="58"/>
      <c r="AD119" s="2"/>
      <c r="AE119" s="25"/>
      <c r="AF119" s="25"/>
      <c r="AG119" s="38"/>
      <c r="AH119" s="59" t="s">
        <v>12</v>
      </c>
      <c r="AI119" s="60"/>
      <c r="AJ119" s="61" t="s">
        <v>13</v>
      </c>
      <c r="AK119" s="60"/>
      <c r="AL119" s="61" t="s">
        <v>14</v>
      </c>
      <c r="AM119" s="62"/>
      <c r="AN119" s="59" t="s">
        <v>12</v>
      </c>
      <c r="AO119" s="60"/>
      <c r="AP119" s="61" t="s">
        <v>13</v>
      </c>
      <c r="AQ119" s="60"/>
      <c r="AR119" s="61" t="s">
        <v>14</v>
      </c>
      <c r="AS119" s="60"/>
      <c r="AT119" s="25"/>
      <c r="AU119" s="25"/>
      <c r="AV119" s="59">
        <v>1</v>
      </c>
      <c r="AW119" s="60"/>
      <c r="AX119" s="61">
        <v>2</v>
      </c>
      <c r="AY119" s="60"/>
      <c r="AZ119" s="61">
        <v>3</v>
      </c>
      <c r="BA119" s="62"/>
      <c r="BD119" s="59" t="s">
        <v>3</v>
      </c>
      <c r="BE119" s="62"/>
      <c r="BF119" s="59" t="s">
        <v>4</v>
      </c>
      <c r="BG119" s="62"/>
      <c r="BH119" s="59" t="s">
        <v>5</v>
      </c>
      <c r="BI119" s="62"/>
      <c r="BJ119" s="63" t="s">
        <v>6</v>
      </c>
      <c r="BK119" s="14">
        <f>SUM(BK120:BK122)</f>
        <v>2.5326962749261384E-16</v>
      </c>
    </row>
    <row r="120" spans="1:63" ht="11.25" customHeight="1">
      <c r="A120" s="13">
        <f>S120</f>
        <v>37</v>
      </c>
      <c r="B120" s="2" t="str">
        <f>IF(N118="","",N118)</f>
        <v>K0035</v>
      </c>
      <c r="C120" s="2" t="str">
        <f>IF(N119="","",N119)</f>
        <v>M0024</v>
      </c>
      <c r="D120" s="2" t="str">
        <f>IF(N124="","",N124)</f>
        <v>I0002</v>
      </c>
      <c r="E120" s="2" t="str">
        <f>IF(N125="","",N125)</f>
        <v>M0025</v>
      </c>
      <c r="I120" s="2" t="str">
        <f>"2"&amp;O116&amp;N117</f>
        <v>21Gra podwójna</v>
      </c>
      <c r="J120" s="40" t="str">
        <f>IF(AC120="","",IF(AC117=2,N118,IF(AC120=2,N121,IF(AC123=2,N124,""))))</f>
        <v>I0002</v>
      </c>
      <c r="K120" s="40" t="str">
        <f>IF(AC120="","",IF(AC117=2,N119,IF(AC120=2,N122,IF(AC123=2,N125,""))))</f>
        <v>M0025</v>
      </c>
      <c r="M120" s="64" t="str">
        <f>N117</f>
        <v>Gra podwójna</v>
      </c>
      <c r="O120" s="26"/>
      <c r="P120" s="26"/>
      <c r="Q120" s="65">
        <f>IF(AT120&gt;0,"",IF(A120=0,"",IF(VLOOKUP(A120,'[1]plan gier'!A:S,19,FALSE)="","",VLOOKUP(A120,'[1]plan gier'!A:S,19,FALSE))))</f>
      </c>
      <c r="R120" s="66" t="s">
        <v>15</v>
      </c>
      <c r="S120" s="67">
        <v>37</v>
      </c>
      <c r="T120" s="68">
        <v>2</v>
      </c>
      <c r="U120" s="69" t="str">
        <f>IF(AND(N121&lt;&gt;"",N122&lt;&gt;""),CONCATENATE(VLOOKUP(N121,'[1]zawodnicy'!$A:$E,1,FALSE)," ",VLOOKUP(N121,'[1]zawodnicy'!$A:$E,2,FALSE)," ",VLOOKUP(N121,'[1]zawodnicy'!$A:$E,3,FALSE)," - ",VLOOKUP(N121,'[1]zawodnicy'!$A:$E,4,FALSE)),"")</f>
        <v>R0009 Konrad ROŻNIAŁ - Mielec</v>
      </c>
      <c r="V120" s="70"/>
      <c r="W120" s="71" t="str">
        <f>IF(SUM(AN122:AO122)=0,"",AO122&amp;":"&amp;AN122)</f>
        <v>11:21</v>
      </c>
      <c r="X120" s="72"/>
      <c r="Y120" s="73" t="str">
        <f>IF(SUM(AN121:AO121)=0,"",AN121&amp;":"&amp;AO121)</f>
        <v>23:21</v>
      </c>
      <c r="Z120" s="68" t="str">
        <f>IF(SUM(AV121:AW121,AZ121:BA121)=0,"",BD121&amp;":"&amp;BE121)</f>
        <v>79:105</v>
      </c>
      <c r="AA120" s="74" t="str">
        <f>IF(SUM(AV121:AW121,AZ121:BA121)=0,"",BF121&amp;":"&amp;BG121)</f>
        <v>1:4</v>
      </c>
      <c r="AB120" s="74" t="str">
        <f>IF(SUM(AV121:AW121,AZ121:BA121)=0,"",BH121&amp;":"&amp;BI121)</f>
        <v>0:2</v>
      </c>
      <c r="AC120" s="75">
        <f>IF(SUM(BH120:BH122)&gt;0,BJ121,"")</f>
        <v>3</v>
      </c>
      <c r="AD120" s="2"/>
      <c r="AE120" s="25"/>
      <c r="AF120" s="25"/>
      <c r="AG120" s="66" t="s">
        <v>15</v>
      </c>
      <c r="AH120" s="76">
        <f>IF(ISBLANK(S120),"",VLOOKUP(S120,'[1]plan gier'!$X:$AN,12,FALSE))</f>
        <v>21</v>
      </c>
      <c r="AI120" s="77">
        <f>IF(ISBLANK(S120),"",VLOOKUP(S120,'[1]plan gier'!$X:$AN,13,FALSE))</f>
        <v>19</v>
      </c>
      <c r="AJ120" s="77">
        <f>IF(ISBLANK(S120),"",VLOOKUP(S120,'[1]plan gier'!$X:$AN,14,FALSE))</f>
        <v>21</v>
      </c>
      <c r="AK120" s="77">
        <f>IF(ISBLANK(S120),"",VLOOKUP(S120,'[1]plan gier'!$X:$AN,15,FALSE))</f>
        <v>14</v>
      </c>
      <c r="AL120" s="77">
        <f>IF(ISBLANK(S120),"",VLOOKUP(S120,'[1]plan gier'!$X:$AN,16,FALSE))</f>
        <v>0</v>
      </c>
      <c r="AM120" s="77">
        <f>IF(ISBLANK(S120),"",VLOOKUP(S120,'[1]plan gier'!$X:$AN,17,FALSE))</f>
        <v>0</v>
      </c>
      <c r="AN120" s="78">
        <f aca="true" t="shared" si="12" ref="AN120:AS122">IF(AH120="",0,AH120)</f>
        <v>21</v>
      </c>
      <c r="AO120" s="79">
        <f t="shared" si="12"/>
        <v>19</v>
      </c>
      <c r="AP120" s="80">
        <f t="shared" si="12"/>
        <v>21</v>
      </c>
      <c r="AQ120" s="79">
        <f t="shared" si="12"/>
        <v>14</v>
      </c>
      <c r="AR120" s="80">
        <f t="shared" si="12"/>
        <v>0</v>
      </c>
      <c r="AS120" s="79">
        <f t="shared" si="12"/>
        <v>0</v>
      </c>
      <c r="AT120" s="81">
        <f>SUM(AN120:AS120)</f>
        <v>75</v>
      </c>
      <c r="AU120" s="82">
        <v>1</v>
      </c>
      <c r="AV120" s="83"/>
      <c r="AW120" s="84"/>
      <c r="AX120" s="77">
        <f>IF(AH122&gt;AI122,1,0)+IF(AJ122&gt;AK122,1,0)+IF(AL122&gt;AM122,1,0)</f>
        <v>2</v>
      </c>
      <c r="AY120" s="77">
        <f>AV121</f>
        <v>0</v>
      </c>
      <c r="AZ120" s="77">
        <f>IF(AH120&gt;AI120,1,0)+IF(AJ120&gt;AK120,1,0)+IF(AL120&gt;AM120,1,0)</f>
        <v>2</v>
      </c>
      <c r="BA120" s="85">
        <f>AV122</f>
        <v>0</v>
      </c>
      <c r="BD120" s="76">
        <f>AN120+AP120+AR120+AN122+AP122+AR122</f>
        <v>84</v>
      </c>
      <c r="BE120" s="85">
        <f>AO120+AQ120+AS120+AO122+AQ122+AS122</f>
        <v>60</v>
      </c>
      <c r="BF120" s="76">
        <f>AX120+AZ120</f>
        <v>4</v>
      </c>
      <c r="BG120" s="85">
        <f>AY120+BA120</f>
        <v>0</v>
      </c>
      <c r="BH120" s="76">
        <f>IF(AX120&gt;AY120,1,0)+IF(AZ120&gt;BA120,1,0)</f>
        <v>2</v>
      </c>
      <c r="BI120" s="86">
        <f>IF(AY120&gt;AX120,1,0)+IF(BA120&gt;AZ120,1,0)</f>
        <v>0</v>
      </c>
      <c r="BJ120" s="87">
        <f>IF(BH120+BI120=0,"",IF(BK120=MAX(BK120:BK122),1,IF(BK120=MIN(BK120:BK122),3,2)))</f>
        <v>1</v>
      </c>
      <c r="BK120" s="14">
        <f>IF(BH120+BI120&lt;&gt;0,BH120-BI120+(BF120-BG120)/100+(BD120-BE120)/10000,-2)</f>
        <v>2.0424</v>
      </c>
    </row>
    <row r="121" spans="1:63" ht="11.25" customHeight="1">
      <c r="A121" s="13">
        <f>S121</f>
        <v>39</v>
      </c>
      <c r="B121" s="2" t="str">
        <f>IF(N121="","",N121)</f>
        <v>R0009</v>
      </c>
      <c r="C121" s="2" t="str">
        <f>IF(N122="","",N122)</f>
        <v>R0008</v>
      </c>
      <c r="D121" s="2" t="str">
        <f>IF(N124="","",N124)</f>
        <v>I0002</v>
      </c>
      <c r="E121" s="2" t="str">
        <f>IF(N125="","",N125)</f>
        <v>M0025</v>
      </c>
      <c r="J121" s="40"/>
      <c r="K121" s="13"/>
      <c r="M121" s="64" t="str">
        <f>N117</f>
        <v>Gra podwójna</v>
      </c>
      <c r="N121" s="41" t="s">
        <v>51</v>
      </c>
      <c r="O121" s="42">
        <f>IF(O116&gt;0,(O116&amp;2)*1,"")</f>
        <v>12</v>
      </c>
      <c r="Q121" s="65">
        <f>IF(AT121&gt;0,"",IF(A121=0,"",IF(VLOOKUP(A121,'[1]plan gier'!A:S,19,FALSE)="","",VLOOKUP(A121,'[1]plan gier'!A:S,19,FALSE))))</f>
      </c>
      <c r="R121" s="66" t="s">
        <v>17</v>
      </c>
      <c r="S121" s="67">
        <v>39</v>
      </c>
      <c r="T121" s="43"/>
      <c r="U121" s="44">
        <f>IF(AND(N121&lt;&gt;"",N122=""),CONCATENATE(VLOOKUP(N121,'[1]zawodnicy'!$A:$E,1,FALSE)," ",VLOOKUP(N121,'[1]zawodnicy'!$A:$E,2,FALSE)," ",VLOOKUP(N121,'[1]zawodnicy'!$A:$E,3,FALSE)," - ",VLOOKUP(N121,'[1]zawodnicy'!$A:$E,4,FALSE)),"")</f>
      </c>
      <c r="V121" s="45"/>
      <c r="W121" s="88" t="str">
        <f>IF(SUM(AP122:AQ122)=0,"",AQ122&amp;":"&amp;AP122)</f>
        <v>16:21</v>
      </c>
      <c r="X121" s="89"/>
      <c r="Y121" s="48" t="str">
        <f>IF(SUM(AP121:AQ121)=0,"",AP121&amp;":"&amp;AQ121)</f>
        <v>15:21</v>
      </c>
      <c r="Z121" s="43"/>
      <c r="AA121" s="49"/>
      <c r="AB121" s="49"/>
      <c r="AC121" s="50"/>
      <c r="AD121" s="2"/>
      <c r="AE121" s="25"/>
      <c r="AF121" s="25"/>
      <c r="AG121" s="66" t="s">
        <v>17</v>
      </c>
      <c r="AH121" s="90">
        <f>IF(ISBLANK(S121),"",VLOOKUP(S121,'[1]plan gier'!$X:$AN,12,FALSE))</f>
        <v>23</v>
      </c>
      <c r="AI121" s="91">
        <f>IF(ISBLANK(S121),"",VLOOKUP(S121,'[1]plan gier'!$X:$AN,13,FALSE))</f>
        <v>21</v>
      </c>
      <c r="AJ121" s="91">
        <f>IF(ISBLANK(S121),"",VLOOKUP(S121,'[1]plan gier'!$X:$AN,14,FALSE))</f>
        <v>15</v>
      </c>
      <c r="AK121" s="91">
        <f>IF(ISBLANK(S121),"",VLOOKUP(S121,'[1]plan gier'!$X:$AN,15,FALSE))</f>
        <v>21</v>
      </c>
      <c r="AL121" s="91">
        <f>IF(ISBLANK(S121),"",VLOOKUP(S121,'[1]plan gier'!$X:$AN,16,FALSE))</f>
        <v>14</v>
      </c>
      <c r="AM121" s="91">
        <f>IF(ISBLANK(S121),"",VLOOKUP(S121,'[1]plan gier'!$X:$AN,17,FALSE))</f>
        <v>21</v>
      </c>
      <c r="AN121" s="92">
        <f t="shared" si="12"/>
        <v>23</v>
      </c>
      <c r="AO121" s="91">
        <f t="shared" si="12"/>
        <v>21</v>
      </c>
      <c r="AP121" s="93">
        <f t="shared" si="12"/>
        <v>15</v>
      </c>
      <c r="AQ121" s="91">
        <f t="shared" si="12"/>
        <v>21</v>
      </c>
      <c r="AR121" s="93">
        <f t="shared" si="12"/>
        <v>14</v>
      </c>
      <c r="AS121" s="91">
        <f t="shared" si="12"/>
        <v>21</v>
      </c>
      <c r="AT121" s="81">
        <f>SUM(AN121:AS121)</f>
        <v>115</v>
      </c>
      <c r="AU121" s="82">
        <v>2</v>
      </c>
      <c r="AV121" s="90">
        <f>IF(AH122&lt;AI122,1,0)+IF(AJ122&lt;AK122,1,0)+IF(AL122&lt;AM122,1,0)</f>
        <v>0</v>
      </c>
      <c r="AW121" s="91">
        <f>AX120</f>
        <v>2</v>
      </c>
      <c r="AX121" s="94"/>
      <c r="AY121" s="95"/>
      <c r="AZ121" s="91">
        <f>IF(AH121&gt;AI121,1,0)+IF(AJ121&gt;AK121,1,0)+IF(AL121&gt;AM121,1,0)</f>
        <v>1</v>
      </c>
      <c r="BA121" s="96">
        <f>AX122</f>
        <v>2</v>
      </c>
      <c r="BD121" s="90">
        <f>AN121+AP121+AR121+AO122+AQ122+AS122</f>
        <v>79</v>
      </c>
      <c r="BE121" s="96">
        <f>AO121+AQ121+AS121+AN122+AP122+AR122</f>
        <v>105</v>
      </c>
      <c r="BF121" s="90">
        <f>AV121+AZ121</f>
        <v>1</v>
      </c>
      <c r="BG121" s="96">
        <f>AW121+BA121</f>
        <v>4</v>
      </c>
      <c r="BH121" s="90">
        <f>IF(AV121&gt;AW121,1,0)+IF(AZ121&gt;BA121,1,0)</f>
        <v>0</v>
      </c>
      <c r="BI121" s="97">
        <f>IF(AW121&gt;AV121,1,0)+IF(BA121&gt;AZ121,1,0)</f>
        <v>2</v>
      </c>
      <c r="BJ121" s="98">
        <f>IF(BH121+BI121=0,"",IF(BK121=MAX(BK120:BK122),1,IF(BK121=MIN(BK120:BK122),3,2)))</f>
        <v>3</v>
      </c>
      <c r="BK121" s="14">
        <f>IF(BH121+BI121&lt;&gt;0,BH121-BI121+(BF121-BG121)/100+(BD121-BE121)/10000,-2)</f>
        <v>-2.0326</v>
      </c>
    </row>
    <row r="122" spans="1:63" ht="11.25" customHeight="1" thickBot="1">
      <c r="A122" s="13">
        <f>S122</f>
        <v>41</v>
      </c>
      <c r="B122" s="2" t="str">
        <f>IF(N118="","",N118)</f>
        <v>K0035</v>
      </c>
      <c r="C122" s="2" t="str">
        <f>IF(N119="","",N119)</f>
        <v>M0024</v>
      </c>
      <c r="D122" s="2" t="str">
        <f>IF(N121="","",N121)</f>
        <v>R0009</v>
      </c>
      <c r="E122" s="2" t="str">
        <f>IF(N122="","",N122)</f>
        <v>R0008</v>
      </c>
      <c r="I122" s="2" t="str">
        <f>"3"&amp;O116&amp;N117</f>
        <v>31Gra podwójna</v>
      </c>
      <c r="J122" s="40" t="str">
        <f>IF(AC123="","",IF(AC117=3,N118,IF(AC120=3,N121,IF(AC123=3,N124,""))))</f>
        <v>R0009</v>
      </c>
      <c r="K122" s="40" t="str">
        <f>IF(AC123="","",IF(AC117=3,N119,IF(AC120=3,N122,IF(AC123=3,N125,""))))</f>
        <v>R0008</v>
      </c>
      <c r="M122" s="64" t="str">
        <f>N117</f>
        <v>Gra podwójna</v>
      </c>
      <c r="N122" s="51" t="s">
        <v>11</v>
      </c>
      <c r="O122" s="26"/>
      <c r="P122" s="26"/>
      <c r="Q122" s="65">
        <f>IF(AT122&gt;0,"",IF(A122=0,"",IF(VLOOKUP(A122,'[1]plan gier'!A:S,19,FALSE)="","",VLOOKUP(A122,'[1]plan gier'!A:S,19,FALSE))))</f>
      </c>
      <c r="R122" s="99" t="s">
        <v>18</v>
      </c>
      <c r="S122" s="67">
        <v>41</v>
      </c>
      <c r="T122" s="52"/>
      <c r="U122" s="53" t="str">
        <f>IF(N122&lt;&gt;"",CONCATENATE(VLOOKUP(N122,'[1]zawodnicy'!$A:$E,1,FALSE)," ",VLOOKUP(N122,'[1]zawodnicy'!$A:$E,2,FALSE)," ",VLOOKUP(N122,'[1]zawodnicy'!$A:$E,3,FALSE)," - ",VLOOKUP(N122,'[1]zawodnicy'!$A:$E,4,FALSE)),"")</f>
        <v>R0008 Dawid RZESZUTEK - Mielec</v>
      </c>
      <c r="V122" s="54"/>
      <c r="W122" s="100">
        <f>IF(SUM(AR122:AS122)=0,"",AS122&amp;":"&amp;AR122)</f>
      </c>
      <c r="X122" s="89"/>
      <c r="Y122" s="56" t="str">
        <f>IF(SUM(AR121:AS121)=0,"",AR121&amp;":"&amp;AS121)</f>
        <v>14:21</v>
      </c>
      <c r="Z122" s="52"/>
      <c r="AA122" s="57"/>
      <c r="AB122" s="57"/>
      <c r="AC122" s="58"/>
      <c r="AD122" s="2"/>
      <c r="AE122" s="25"/>
      <c r="AF122" s="25"/>
      <c r="AG122" s="99" t="s">
        <v>18</v>
      </c>
      <c r="AH122" s="101">
        <f>IF(ISBLANK(S122),"",VLOOKUP(S122,'[1]plan gier'!$X:$AN,12,FALSE))</f>
        <v>21</v>
      </c>
      <c r="AI122" s="102">
        <f>IF(ISBLANK(S122),"",VLOOKUP(S122,'[1]plan gier'!$X:$AN,13,FALSE))</f>
        <v>11</v>
      </c>
      <c r="AJ122" s="102">
        <f>IF(ISBLANK(S122),"",VLOOKUP(S122,'[1]plan gier'!$X:$AN,14,FALSE))</f>
        <v>21</v>
      </c>
      <c r="AK122" s="102">
        <f>IF(ISBLANK(S122),"",VLOOKUP(S122,'[1]plan gier'!$X:$AN,15,FALSE))</f>
        <v>16</v>
      </c>
      <c r="AL122" s="102">
        <f>IF(ISBLANK(S122),"",VLOOKUP(S122,'[1]plan gier'!$X:$AN,16,FALSE))</f>
        <v>0</v>
      </c>
      <c r="AM122" s="102">
        <f>IF(ISBLANK(S122),"",VLOOKUP(S122,'[1]plan gier'!$X:$AN,17,FALSE))</f>
        <v>0</v>
      </c>
      <c r="AN122" s="103">
        <f t="shared" si="12"/>
        <v>21</v>
      </c>
      <c r="AO122" s="102">
        <f t="shared" si="12"/>
        <v>11</v>
      </c>
      <c r="AP122" s="104">
        <f t="shared" si="12"/>
        <v>21</v>
      </c>
      <c r="AQ122" s="102">
        <f t="shared" si="12"/>
        <v>16</v>
      </c>
      <c r="AR122" s="104">
        <f t="shared" si="12"/>
        <v>0</v>
      </c>
      <c r="AS122" s="102">
        <f t="shared" si="12"/>
        <v>0</v>
      </c>
      <c r="AT122" s="81">
        <f>SUM(AN122:AS122)</f>
        <v>69</v>
      </c>
      <c r="AU122" s="82">
        <v>3</v>
      </c>
      <c r="AV122" s="101">
        <f>IF(AH120&lt;AI120,1,0)+IF(AJ120&lt;AK120,1,0)+IF(AL120&lt;AM120,1,0)</f>
        <v>0</v>
      </c>
      <c r="AW122" s="102">
        <f>AZ120</f>
        <v>2</v>
      </c>
      <c r="AX122" s="102">
        <f>IF(AH121&lt;AI121,1,0)+IF(AJ121&lt;AK121,1,0)+IF(AL121&lt;AM121,1,0)</f>
        <v>2</v>
      </c>
      <c r="AY122" s="102">
        <f>AZ121</f>
        <v>1</v>
      </c>
      <c r="AZ122" s="105"/>
      <c r="BA122" s="106"/>
      <c r="BD122" s="101">
        <f>AO120+AQ120+AS120+AO121+AQ121+AS121</f>
        <v>96</v>
      </c>
      <c r="BE122" s="107">
        <f>AN120+AP120+AR120+AN121+AP121+AR121</f>
        <v>94</v>
      </c>
      <c r="BF122" s="101">
        <f>AV122+AX122</f>
        <v>2</v>
      </c>
      <c r="BG122" s="107">
        <f>AW122+AY122</f>
        <v>3</v>
      </c>
      <c r="BH122" s="101">
        <f>IF(AV122&gt;AW122,1,0)+IF(AX122&gt;AY122,1,0)</f>
        <v>1</v>
      </c>
      <c r="BI122" s="108">
        <f>IF(AW122&gt;AV122,1,0)+IF(AY122&gt;AX122,1,0)</f>
        <v>1</v>
      </c>
      <c r="BJ122" s="109">
        <f>IF(BH122+BI122=0,"",IF(BK122=MAX(BK120:BK122),1,IF(BK122=MIN(BK120:BK122),3,2)))</f>
        <v>2</v>
      </c>
      <c r="BK122" s="14">
        <f>IF(BH122+BI122&lt;&gt;0,BH122-BI122+(BF122-BG122)/100+(BD122-BE122)/10000,-2)</f>
        <v>-0.0098</v>
      </c>
    </row>
    <row r="123" spans="1:59" ht="11.25" customHeight="1">
      <c r="A123" s="2"/>
      <c r="J123" s="26"/>
      <c r="K123" s="26"/>
      <c r="L123" s="26"/>
      <c r="O123" s="26"/>
      <c r="P123" s="26"/>
      <c r="Q123" s="2"/>
      <c r="R123" s="2"/>
      <c r="S123" s="2"/>
      <c r="T123" s="68">
        <v>3</v>
      </c>
      <c r="U123" s="69" t="str">
        <f>IF(AND(N124&lt;&gt;"",N125&lt;&gt;""),CONCATENATE(VLOOKUP(N124,'[1]zawodnicy'!$A:$E,1,FALSE)," ",VLOOKUP(N124,'[1]zawodnicy'!$A:$E,2,FALSE)," ",VLOOKUP(N124,'[1]zawodnicy'!$A:$E,3,FALSE)," - ",VLOOKUP(N124,'[1]zawodnicy'!$A:$E,4,FALSE)),"")</f>
        <v>I0002 Igor IWAŃSKI - Mielec</v>
      </c>
      <c r="V123" s="70"/>
      <c r="W123" s="71" t="str">
        <f>IF(SUM(AN120:AO120)=0,"",AO120&amp;":"&amp;AN120)</f>
        <v>19:21</v>
      </c>
      <c r="X123" s="110" t="str">
        <f>IF(SUM(AN121:AO121)=0,"",AO121&amp;":"&amp;AN121)</f>
        <v>21:23</v>
      </c>
      <c r="Y123" s="111"/>
      <c r="Z123" s="68" t="str">
        <f>IF(SUM(AV122:AY122)=0,"",BD122&amp;":"&amp;BE122)</f>
        <v>96:94</v>
      </c>
      <c r="AA123" s="74" t="str">
        <f>IF(SUM(AV122:AY122)=0,"",BF122&amp;":"&amp;BG122)</f>
        <v>2:3</v>
      </c>
      <c r="AB123" s="74" t="str">
        <f>IF(SUM(AV122:AY122)=0,"",BH122&amp;":"&amp;BI122)</f>
        <v>1:1</v>
      </c>
      <c r="AC123" s="75">
        <f>IF(SUM(BH120:BH122)&gt;0,BJ122,"")</f>
        <v>2</v>
      </c>
      <c r="AD123" s="2"/>
      <c r="AE123" s="25"/>
      <c r="AF123" s="25"/>
      <c r="BD123" s="13">
        <f>SUM(BD120:BD122)</f>
        <v>259</v>
      </c>
      <c r="BE123" s="13">
        <f>SUM(BE120:BE122)</f>
        <v>259</v>
      </c>
      <c r="BF123" s="13">
        <f>SUM(BF120:BF122)</f>
        <v>7</v>
      </c>
      <c r="BG123" s="13">
        <f>SUM(BG120:BG122)</f>
        <v>7</v>
      </c>
    </row>
    <row r="124" spans="1:63" ht="11.25" customHeight="1">
      <c r="A124" s="13"/>
      <c r="J124" s="13"/>
      <c r="K124" s="13"/>
      <c r="L124" s="13"/>
      <c r="N124" s="41" t="s">
        <v>49</v>
      </c>
      <c r="O124" s="42">
        <f>IF(O116&gt;0,(O116&amp;3)*1,"")</f>
        <v>13</v>
      </c>
      <c r="Q124" s="112"/>
      <c r="R124" s="112"/>
      <c r="S124" s="67"/>
      <c r="T124" s="43"/>
      <c r="U124" s="44">
        <f>IF(AND(N124&lt;&gt;"",N125=""),CONCATENATE(VLOOKUP(N124,'[1]zawodnicy'!$A:$E,1,FALSE)," ",VLOOKUP(N124,'[1]zawodnicy'!$A:$E,2,FALSE)," ",VLOOKUP(N124,'[1]zawodnicy'!$A:$E,3,FALSE)," - ",VLOOKUP(N124,'[1]zawodnicy'!$A:$E,4,FALSE)),"")</f>
      </c>
      <c r="V124" s="45"/>
      <c r="W124" s="88" t="str">
        <f>IF(SUM(AP120:AQ120)=0,"",AQ120&amp;":"&amp;AP120)</f>
        <v>14:21</v>
      </c>
      <c r="X124" s="47" t="str">
        <f>IF(SUM(AP121:AQ121)=0,"",AQ121&amp;":"&amp;AP121)</f>
        <v>21:15</v>
      </c>
      <c r="Y124" s="113"/>
      <c r="Z124" s="43"/>
      <c r="AA124" s="49"/>
      <c r="AB124" s="49"/>
      <c r="AC124" s="50"/>
      <c r="AD124" s="2"/>
      <c r="AE124" s="25"/>
      <c r="AF124" s="25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:63" ht="11.25" customHeight="1" thickBot="1">
      <c r="A125" s="2"/>
      <c r="J125" s="26"/>
      <c r="K125" s="26"/>
      <c r="L125" s="26"/>
      <c r="N125" s="51" t="s">
        <v>47</v>
      </c>
      <c r="O125" s="26"/>
      <c r="P125" s="26"/>
      <c r="Q125" s="2"/>
      <c r="R125" s="2"/>
      <c r="S125" s="2"/>
      <c r="T125" s="114"/>
      <c r="U125" s="115" t="str">
        <f>IF(N125&lt;&gt;"",CONCATENATE(VLOOKUP(N125,'[1]zawodnicy'!$A:$E,1,FALSE)," ",VLOOKUP(N125,'[1]zawodnicy'!$A:$E,2,FALSE)," ",VLOOKUP(N125,'[1]zawodnicy'!$A:$E,3,FALSE)," - ",VLOOKUP(N125,'[1]zawodnicy'!$A:$E,4,FALSE)),"")</f>
        <v>M0025 Bogdan MATOGA - Myślenice</v>
      </c>
      <c r="V125" s="116"/>
      <c r="W125" s="117">
        <f>IF(SUM(AR120:AS120)=0,"",AS120&amp;":"&amp;AR120)</f>
      </c>
      <c r="X125" s="118" t="str">
        <f>IF(SUM(AR121:AS121)=0,"",AS121&amp;":"&amp;AR121)</f>
        <v>21:14</v>
      </c>
      <c r="Y125" s="119"/>
      <c r="Z125" s="114"/>
      <c r="AA125" s="120"/>
      <c r="AB125" s="120"/>
      <c r="AC125" s="121"/>
      <c r="AD125" s="40"/>
      <c r="AE125" s="25"/>
      <c r="AF125" s="25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ht="11.25" customHeight="1" thickBot="1"/>
    <row r="127" spans="14:32" ht="11.25" customHeight="1" thickBot="1">
      <c r="N127" s="9"/>
      <c r="O127" s="15">
        <v>2</v>
      </c>
      <c r="Q127" s="12" t="str">
        <f>"Grupa "&amp;O127&amp;"."</f>
        <v>Grupa 2.</v>
      </c>
      <c r="R127" s="12"/>
      <c r="S127" s="16"/>
      <c r="T127" s="17" t="s">
        <v>1</v>
      </c>
      <c r="U127" s="18" t="s">
        <v>2</v>
      </c>
      <c r="V127" s="19"/>
      <c r="W127" s="17">
        <v>1</v>
      </c>
      <c r="X127" s="20">
        <v>2</v>
      </c>
      <c r="Y127" s="21">
        <v>3</v>
      </c>
      <c r="Z127" s="22" t="s">
        <v>3</v>
      </c>
      <c r="AA127" s="23" t="s">
        <v>4</v>
      </c>
      <c r="AB127" s="23" t="s">
        <v>5</v>
      </c>
      <c r="AC127" s="24" t="s">
        <v>6</v>
      </c>
      <c r="AD127" s="2"/>
      <c r="AE127" s="25"/>
      <c r="AF127" s="25"/>
    </row>
    <row r="128" spans="10:45" ht="11.25" customHeight="1">
      <c r="J128" s="26"/>
      <c r="K128" s="26"/>
      <c r="L128" s="26"/>
      <c r="N128" s="27" t="s">
        <v>54</v>
      </c>
      <c r="Q128" s="28" t="s">
        <v>7</v>
      </c>
      <c r="R128" s="28"/>
      <c r="S128" s="29" t="s">
        <v>8</v>
      </c>
      <c r="T128" s="30">
        <v>1</v>
      </c>
      <c r="U128" s="31" t="str">
        <f>IF(AND(N129&lt;&gt;"",N130&lt;&gt;""),CONCATENATE(VLOOKUP(N129,'[1]zawodnicy'!$A:$E,1,FALSE)," ",VLOOKUP(N129,'[1]zawodnicy'!$A:$E,2,FALSE)," ",VLOOKUP(N129,'[1]zawodnicy'!$A:$E,3,FALSE)," - ",VLOOKUP(N129,'[1]zawodnicy'!$A:$E,4,FALSE)),"")</f>
        <v>P0019 Patryk PIETRAS - Mielec</v>
      </c>
      <c r="V128" s="32"/>
      <c r="W128" s="33"/>
      <c r="X128" s="34" t="str">
        <f>IF(SUM(AN133:AO133)=0,"",AN133&amp;":"&amp;AO133)</f>
        <v>9:21</v>
      </c>
      <c r="Y128" s="35" t="str">
        <f>IF(SUM(AN131:AO131)=0,"",AN131&amp;":"&amp;AO131)</f>
        <v>21:18</v>
      </c>
      <c r="Z128" s="30" t="str">
        <f>IF(SUM(AX131:BA131)=0,"",BD131&amp;":"&amp;BE131)</f>
        <v>56:78</v>
      </c>
      <c r="AA128" s="36" t="str">
        <f>IF(SUM(AX131:BA131)=0,"",BF131&amp;":"&amp;BG131)</f>
        <v>2:2</v>
      </c>
      <c r="AB128" s="36" t="str">
        <f>IF(SUM(AX131:BA131)=0,"",BH131&amp;":"&amp;BI131)</f>
        <v>1:1</v>
      </c>
      <c r="AC128" s="37">
        <f>IF(SUM(BH131:BH133)&gt;0,BJ131,"")</f>
        <v>2</v>
      </c>
      <c r="AD128" s="2"/>
      <c r="AE128" s="25"/>
      <c r="AF128" s="25"/>
      <c r="AG128" s="38"/>
      <c r="AH128" s="39" t="s">
        <v>9</v>
      </c>
      <c r="AI128" s="39"/>
      <c r="AJ128" s="39"/>
      <c r="AK128" s="39"/>
      <c r="AL128" s="39"/>
      <c r="AM128" s="39"/>
      <c r="AN128" s="39" t="s">
        <v>10</v>
      </c>
      <c r="AO128" s="39"/>
      <c r="AP128" s="39"/>
      <c r="AQ128" s="39"/>
      <c r="AR128" s="39"/>
      <c r="AS128" s="39"/>
    </row>
    <row r="129" spans="9:59" ht="11.25" customHeight="1" thickBot="1">
      <c r="I129" s="2" t="str">
        <f>"1"&amp;O127&amp;N128</f>
        <v>12Gra podwójna</v>
      </c>
      <c r="J129" s="40" t="str">
        <f>IF(AC128="","",IF(AC128=1,N129,IF(AC131=1,N132,IF(AC134=1,N135,""))))</f>
        <v>K0036</v>
      </c>
      <c r="K129" s="40" t="str">
        <f>IF(AC128="","",IF(AC128=1,N130,IF(AC131=1,N133,IF(AC134=1,N136,""))))</f>
        <v>P0020</v>
      </c>
      <c r="L129" s="40"/>
      <c r="N129" s="41" t="s">
        <v>16</v>
      </c>
      <c r="O129" s="42">
        <f>IF(O127&gt;0,(O127&amp;1)*1,"")</f>
        <v>21</v>
      </c>
      <c r="Q129" s="28"/>
      <c r="R129" s="28"/>
      <c r="S129" s="29"/>
      <c r="T129" s="43"/>
      <c r="U129" s="44">
        <f>IF(AND(N129&lt;&gt;"",N130=""),CONCATENATE(VLOOKUP(N129,'[1]zawodnicy'!$A:$E,1,FALSE)," ",VLOOKUP(N129,'[1]zawodnicy'!$A:$E,2,FALSE)," ",VLOOKUP(N129,'[1]zawodnicy'!$A:$E,3,FALSE)," - ",VLOOKUP(N129,'[1]zawodnicy'!$A:$E,4,FALSE)),"")</f>
      </c>
      <c r="V129" s="45"/>
      <c r="W129" s="46"/>
      <c r="X129" s="47" t="str">
        <f>IF(SUM(AP133:AQ133)=0,"",AP133&amp;":"&amp;AQ133)</f>
        <v>5:21</v>
      </c>
      <c r="Y129" s="48" t="str">
        <f>IF(SUM(AP131:AQ131)=0,"",AP131&amp;":"&amp;AQ131)</f>
        <v>21:18</v>
      </c>
      <c r="Z129" s="43"/>
      <c r="AA129" s="49"/>
      <c r="AB129" s="49"/>
      <c r="AC129" s="50"/>
      <c r="AD129" s="2"/>
      <c r="AE129" s="25"/>
      <c r="AF129" s="25"/>
      <c r="AG129" s="38"/>
      <c r="BD129" s="13">
        <f>SUM(BD131:BD133)</f>
        <v>176</v>
      </c>
      <c r="BE129" s="13">
        <f>SUM(BE131:BE133)</f>
        <v>176</v>
      </c>
      <c r="BF129" s="13">
        <f>SUM(BF131:BF133)</f>
        <v>6</v>
      </c>
      <c r="BG129" s="13">
        <f>SUM(BG131:BG133)</f>
        <v>6</v>
      </c>
    </row>
    <row r="130" spans="10:63" ht="11.25" customHeight="1" thickBot="1">
      <c r="J130" s="40"/>
      <c r="K130" s="26"/>
      <c r="L130" s="26"/>
      <c r="N130" s="51" t="s">
        <v>24</v>
      </c>
      <c r="O130" s="26"/>
      <c r="P130" s="26"/>
      <c r="Q130" s="28"/>
      <c r="R130" s="28"/>
      <c r="S130" s="29"/>
      <c r="T130" s="52"/>
      <c r="U130" s="53" t="str">
        <f>IF(N130&lt;&gt;"",CONCATENATE(VLOOKUP(N130,'[1]zawodnicy'!$A:$E,1,FALSE)," ",VLOOKUP(N130,'[1]zawodnicy'!$A:$E,2,FALSE)," ",VLOOKUP(N130,'[1]zawodnicy'!$A:$E,3,FALSE)," - ",VLOOKUP(N130,'[1]zawodnicy'!$A:$E,4,FALSE)),"")</f>
        <v>S0029 Patryk STOLARZ - Mielec</v>
      </c>
      <c r="V130" s="54"/>
      <c r="W130" s="46"/>
      <c r="X130" s="55">
        <f>IF(SUM(AR133:AS133)=0,"",AR133&amp;":"&amp;AS133)</f>
      </c>
      <c r="Y130" s="56">
        <f>IF(SUM(AR131:AS131)=0,"",AR131&amp;":"&amp;AS131)</f>
      </c>
      <c r="Z130" s="52"/>
      <c r="AA130" s="57"/>
      <c r="AB130" s="57"/>
      <c r="AC130" s="58"/>
      <c r="AD130" s="2"/>
      <c r="AE130" s="25"/>
      <c r="AF130" s="25"/>
      <c r="AG130" s="38"/>
      <c r="AH130" s="59" t="s">
        <v>12</v>
      </c>
      <c r="AI130" s="60"/>
      <c r="AJ130" s="61" t="s">
        <v>13</v>
      </c>
      <c r="AK130" s="60"/>
      <c r="AL130" s="61" t="s">
        <v>14</v>
      </c>
      <c r="AM130" s="62"/>
      <c r="AN130" s="59" t="s">
        <v>12</v>
      </c>
      <c r="AO130" s="60"/>
      <c r="AP130" s="61" t="s">
        <v>13</v>
      </c>
      <c r="AQ130" s="60"/>
      <c r="AR130" s="61" t="s">
        <v>14</v>
      </c>
      <c r="AS130" s="60"/>
      <c r="AT130" s="25"/>
      <c r="AU130" s="25"/>
      <c r="AV130" s="59">
        <v>1</v>
      </c>
      <c r="AW130" s="60"/>
      <c r="AX130" s="61">
        <v>2</v>
      </c>
      <c r="AY130" s="60"/>
      <c r="AZ130" s="61">
        <v>3</v>
      </c>
      <c r="BA130" s="62"/>
      <c r="BD130" s="59" t="s">
        <v>3</v>
      </c>
      <c r="BE130" s="62"/>
      <c r="BF130" s="59" t="s">
        <v>4</v>
      </c>
      <c r="BG130" s="62"/>
      <c r="BH130" s="59" t="s">
        <v>5</v>
      </c>
      <c r="BI130" s="62"/>
      <c r="BJ130" s="63" t="s">
        <v>6</v>
      </c>
      <c r="BK130" s="14">
        <f>SUM(BK131:BK133)</f>
        <v>0</v>
      </c>
    </row>
    <row r="131" spans="1:63" ht="11.25" customHeight="1">
      <c r="A131" s="13">
        <f>S131</f>
        <v>38</v>
      </c>
      <c r="B131" s="2" t="str">
        <f>IF(N129="","",N129)</f>
        <v>P0019</v>
      </c>
      <c r="C131" s="2" t="str">
        <f>IF(N130="","",N130)</f>
        <v>S0029</v>
      </c>
      <c r="D131" s="2" t="str">
        <f>IF(N135="","",N135)</f>
        <v>O0004</v>
      </c>
      <c r="E131" s="2" t="str">
        <f>IF(N136="","",N136)</f>
        <v>O0006</v>
      </c>
      <c r="I131" s="2" t="str">
        <f>"2"&amp;O127&amp;N128</f>
        <v>22Gra podwójna</v>
      </c>
      <c r="J131" s="40" t="str">
        <f>IF(AC131="","",IF(AC128=2,N129,IF(AC131=2,N132,IF(AC134=2,N135,""))))</f>
        <v>P0019</v>
      </c>
      <c r="K131" s="40" t="str">
        <f>IF(AC131="","",IF(AC128=2,N130,IF(AC131=2,N133,IF(AC134=2,N136,""))))</f>
        <v>S0029</v>
      </c>
      <c r="M131" s="64" t="str">
        <f>N128</f>
        <v>Gra podwójna</v>
      </c>
      <c r="O131" s="26"/>
      <c r="P131" s="26"/>
      <c r="Q131" s="65">
        <f>IF(AT131&gt;0,"",IF(A131=0,"",IF(VLOOKUP(A131,'[1]plan gier'!A:S,19,FALSE)="","",VLOOKUP(A131,'[1]plan gier'!A:S,19,FALSE))))</f>
      </c>
      <c r="R131" s="66" t="s">
        <v>15</v>
      </c>
      <c r="S131" s="67">
        <v>38</v>
      </c>
      <c r="T131" s="68">
        <v>2</v>
      </c>
      <c r="U131" s="69" t="str">
        <f>IF(AND(N132&lt;&gt;"",N133&lt;&gt;""),CONCATENATE(VLOOKUP(N132,'[1]zawodnicy'!$A:$E,1,FALSE)," ",VLOOKUP(N132,'[1]zawodnicy'!$A:$E,2,FALSE)," ",VLOOKUP(N132,'[1]zawodnicy'!$A:$E,3,FALSE)," - ",VLOOKUP(N132,'[1]zawodnicy'!$A:$E,4,FALSE)),"")</f>
        <v>K0036 Tomasz  KNOPEK - Kraków</v>
      </c>
      <c r="V131" s="70"/>
      <c r="W131" s="71" t="str">
        <f>IF(SUM(AN133:AO133)=0,"",AO133&amp;":"&amp;AN133)</f>
        <v>21:9</v>
      </c>
      <c r="X131" s="72"/>
      <c r="Y131" s="73" t="str">
        <f>IF(SUM(AN132:AO132)=0,"",AN132&amp;":"&amp;AO132)</f>
        <v>21:0</v>
      </c>
      <c r="Z131" s="68" t="str">
        <f>IF(SUM(AV132:AW132,AZ132:BA132)=0,"",BD132&amp;":"&amp;BE132)</f>
        <v>84:14</v>
      </c>
      <c r="AA131" s="74" t="str">
        <f>IF(SUM(AV132:AW132,AZ132:BA132)=0,"",BF132&amp;":"&amp;BG132)</f>
        <v>4:0</v>
      </c>
      <c r="AB131" s="74" t="str">
        <f>IF(SUM(AV132:AW132,AZ132:BA132)=0,"",BH132&amp;":"&amp;BI132)</f>
        <v>2:0</v>
      </c>
      <c r="AC131" s="75">
        <f>IF(SUM(BH131:BH133)&gt;0,BJ132,"")</f>
        <v>1</v>
      </c>
      <c r="AD131" s="2"/>
      <c r="AE131" s="25"/>
      <c r="AF131" s="25"/>
      <c r="AG131" s="66" t="s">
        <v>15</v>
      </c>
      <c r="AH131" s="76">
        <f>IF(ISBLANK(S131),"",VLOOKUP(S131,'[1]plan gier'!$X:$AN,12,FALSE))</f>
        <v>21</v>
      </c>
      <c r="AI131" s="77">
        <f>IF(ISBLANK(S131),"",VLOOKUP(S131,'[1]plan gier'!$X:$AN,13,FALSE))</f>
        <v>18</v>
      </c>
      <c r="AJ131" s="77">
        <f>IF(ISBLANK(S131),"",VLOOKUP(S131,'[1]plan gier'!$X:$AN,14,FALSE))</f>
        <v>21</v>
      </c>
      <c r="AK131" s="77">
        <f>IF(ISBLANK(S131),"",VLOOKUP(S131,'[1]plan gier'!$X:$AN,15,FALSE))</f>
        <v>18</v>
      </c>
      <c r="AL131" s="77">
        <f>IF(ISBLANK(S131),"",VLOOKUP(S131,'[1]plan gier'!$X:$AN,16,FALSE))</f>
        <v>0</v>
      </c>
      <c r="AM131" s="77">
        <f>IF(ISBLANK(S131),"",VLOOKUP(S131,'[1]plan gier'!$X:$AN,17,FALSE))</f>
        <v>0</v>
      </c>
      <c r="AN131" s="78">
        <f aca="true" t="shared" si="13" ref="AN131:AS133">IF(AH131="",0,AH131)</f>
        <v>21</v>
      </c>
      <c r="AO131" s="79">
        <f t="shared" si="13"/>
        <v>18</v>
      </c>
      <c r="AP131" s="80">
        <f t="shared" si="13"/>
        <v>21</v>
      </c>
      <c r="AQ131" s="79">
        <f t="shared" si="13"/>
        <v>18</v>
      </c>
      <c r="AR131" s="80">
        <f t="shared" si="13"/>
        <v>0</v>
      </c>
      <c r="AS131" s="79">
        <f t="shared" si="13"/>
        <v>0</v>
      </c>
      <c r="AT131" s="81">
        <f>SUM(AN131:AS131)</f>
        <v>78</v>
      </c>
      <c r="AU131" s="82">
        <v>1</v>
      </c>
      <c r="AV131" s="83"/>
      <c r="AW131" s="84"/>
      <c r="AX131" s="77">
        <f>IF(AH133&gt;AI133,1,0)+IF(AJ133&gt;AK133,1,0)+IF(AL133&gt;AM133,1,0)</f>
        <v>0</v>
      </c>
      <c r="AY131" s="77">
        <f>AV132</f>
        <v>2</v>
      </c>
      <c r="AZ131" s="77">
        <f>IF(AH131&gt;AI131,1,0)+IF(AJ131&gt;AK131,1,0)+IF(AL131&gt;AM131,1,0)</f>
        <v>2</v>
      </c>
      <c r="BA131" s="85">
        <f>AV133</f>
        <v>0</v>
      </c>
      <c r="BD131" s="76">
        <f>AN131+AP131+AR131+AN133+AP133+AR133</f>
        <v>56</v>
      </c>
      <c r="BE131" s="85">
        <f>AO131+AQ131+AS131+AO133+AQ133+AS133</f>
        <v>78</v>
      </c>
      <c r="BF131" s="76">
        <f>AX131+AZ131</f>
        <v>2</v>
      </c>
      <c r="BG131" s="85">
        <f>AY131+BA131</f>
        <v>2</v>
      </c>
      <c r="BH131" s="76">
        <f>IF(AX131&gt;AY131,1,0)+IF(AZ131&gt;BA131,1,0)</f>
        <v>1</v>
      </c>
      <c r="BI131" s="86">
        <f>IF(AY131&gt;AX131,1,0)+IF(BA131&gt;AZ131,1,0)</f>
        <v>1</v>
      </c>
      <c r="BJ131" s="87">
        <f>IF(BH131+BI131=0,"",IF(BK131=MAX(BK131:BK133),1,IF(BK131=MIN(BK131:BK133),3,2)))</f>
        <v>2</v>
      </c>
      <c r="BK131" s="14">
        <f>IF(BH131+BI131&lt;&gt;0,BH131-BI131+(BF131-BG131)/100+(BD131-BE131)/10000,-2)</f>
        <v>-0.0022</v>
      </c>
    </row>
    <row r="132" spans="1:63" ht="11.25" customHeight="1">
      <c r="A132" s="13">
        <f>S132</f>
        <v>40</v>
      </c>
      <c r="B132" s="2" t="str">
        <f>IF(N132="","",N132)</f>
        <v>K0036</v>
      </c>
      <c r="C132" s="2" t="str">
        <f>IF(N133="","",N133)</f>
        <v>P0020</v>
      </c>
      <c r="D132" s="2" t="str">
        <f>IF(N135="","",N135)</f>
        <v>O0004</v>
      </c>
      <c r="E132" s="2" t="str">
        <f>IF(N136="","",N136)</f>
        <v>O0006</v>
      </c>
      <c r="J132" s="40"/>
      <c r="K132" s="13"/>
      <c r="M132" s="64" t="str">
        <f>N128</f>
        <v>Gra podwójna</v>
      </c>
      <c r="N132" s="41" t="s">
        <v>53</v>
      </c>
      <c r="O132" s="42">
        <f>IF(O127&gt;0,(O127&amp;2)*1,"")</f>
        <v>22</v>
      </c>
      <c r="Q132" s="65">
        <f>IF(AT132&gt;0,"",IF(A132=0,"",IF(VLOOKUP(A132,'[1]plan gier'!A:S,19,FALSE)="","",VLOOKUP(A132,'[1]plan gier'!A:S,19,FALSE))))</f>
      </c>
      <c r="R132" s="66" t="s">
        <v>17</v>
      </c>
      <c r="S132" s="67">
        <v>40</v>
      </c>
      <c r="T132" s="43"/>
      <c r="U132" s="44">
        <f>IF(AND(N132&lt;&gt;"",N133=""),CONCATENATE(VLOOKUP(N132,'[1]zawodnicy'!$A:$E,1,FALSE)," ",VLOOKUP(N132,'[1]zawodnicy'!$A:$E,2,FALSE)," ",VLOOKUP(N132,'[1]zawodnicy'!$A:$E,3,FALSE)," - ",VLOOKUP(N132,'[1]zawodnicy'!$A:$E,4,FALSE)),"")</f>
      </c>
      <c r="V132" s="45"/>
      <c r="W132" s="88" t="str">
        <f>IF(SUM(AP133:AQ133)=0,"",AQ133&amp;":"&amp;AP133)</f>
        <v>21:5</v>
      </c>
      <c r="X132" s="89"/>
      <c r="Y132" s="48" t="str">
        <f>IF(SUM(AP132:AQ132)=0,"",AP132&amp;":"&amp;AQ132)</f>
        <v>21:0</v>
      </c>
      <c r="Z132" s="43"/>
      <c r="AA132" s="49"/>
      <c r="AB132" s="49"/>
      <c r="AC132" s="50"/>
      <c r="AD132" s="2"/>
      <c r="AE132" s="25"/>
      <c r="AF132" s="25"/>
      <c r="AG132" s="66" t="s">
        <v>17</v>
      </c>
      <c r="AH132" s="90">
        <f>IF(ISBLANK(S132),"",VLOOKUP(S132,'[1]plan gier'!$X:$AN,12,FALSE))</f>
        <v>21</v>
      </c>
      <c r="AI132" s="91">
        <f>IF(ISBLANK(S132),"",VLOOKUP(S132,'[1]plan gier'!$X:$AN,13,FALSE))</f>
        <v>0</v>
      </c>
      <c r="AJ132" s="91">
        <f>IF(ISBLANK(S132),"",VLOOKUP(S132,'[1]plan gier'!$X:$AN,14,FALSE))</f>
        <v>21</v>
      </c>
      <c r="AK132" s="91">
        <f>IF(ISBLANK(S132),"",VLOOKUP(S132,'[1]plan gier'!$X:$AN,15,FALSE))</f>
        <v>0</v>
      </c>
      <c r="AL132" s="91">
        <f>IF(ISBLANK(S132),"",VLOOKUP(S132,'[1]plan gier'!$X:$AN,16,FALSE))</f>
        <v>0</v>
      </c>
      <c r="AM132" s="91">
        <f>IF(ISBLANK(S132),"",VLOOKUP(S132,'[1]plan gier'!$X:$AN,17,FALSE))</f>
        <v>0</v>
      </c>
      <c r="AN132" s="92">
        <f t="shared" si="13"/>
        <v>21</v>
      </c>
      <c r="AO132" s="91">
        <f t="shared" si="13"/>
        <v>0</v>
      </c>
      <c r="AP132" s="93">
        <f t="shared" si="13"/>
        <v>21</v>
      </c>
      <c r="AQ132" s="91">
        <f t="shared" si="13"/>
        <v>0</v>
      </c>
      <c r="AR132" s="93">
        <f t="shared" si="13"/>
        <v>0</v>
      </c>
      <c r="AS132" s="91">
        <f t="shared" si="13"/>
        <v>0</v>
      </c>
      <c r="AT132" s="81">
        <f>SUM(AN132:AS132)</f>
        <v>42</v>
      </c>
      <c r="AU132" s="82">
        <v>2</v>
      </c>
      <c r="AV132" s="90">
        <f>IF(AH133&lt;AI133,1,0)+IF(AJ133&lt;AK133,1,0)+IF(AL133&lt;AM133,1,0)</f>
        <v>2</v>
      </c>
      <c r="AW132" s="91">
        <f>AX131</f>
        <v>0</v>
      </c>
      <c r="AX132" s="94"/>
      <c r="AY132" s="95"/>
      <c r="AZ132" s="91">
        <f>IF(AH132&gt;AI132,1,0)+IF(AJ132&gt;AK132,1,0)+IF(AL132&gt;AM132,1,0)</f>
        <v>2</v>
      </c>
      <c r="BA132" s="96">
        <f>AX133</f>
        <v>0</v>
      </c>
      <c r="BD132" s="90">
        <f>AN132+AP132+AR132+AO133+AQ133+AS133</f>
        <v>84</v>
      </c>
      <c r="BE132" s="96">
        <f>AO132+AQ132+AS132+AN133+AP133+AR133</f>
        <v>14</v>
      </c>
      <c r="BF132" s="90">
        <f>AV132+AZ132</f>
        <v>4</v>
      </c>
      <c r="BG132" s="96">
        <f>AW132+BA132</f>
        <v>0</v>
      </c>
      <c r="BH132" s="90">
        <f>IF(AV132&gt;AW132,1,0)+IF(AZ132&gt;BA132,1,0)</f>
        <v>2</v>
      </c>
      <c r="BI132" s="97">
        <f>IF(AW132&gt;AV132,1,0)+IF(BA132&gt;AZ132,1,0)</f>
        <v>0</v>
      </c>
      <c r="BJ132" s="98">
        <f>IF(BH132+BI132=0,"",IF(BK132=MAX(BK131:BK133),1,IF(BK132=MIN(BK131:BK133),3,2)))</f>
        <v>1</v>
      </c>
      <c r="BK132" s="14">
        <f>IF(BH132+BI132&lt;&gt;0,BH132-BI132+(BF132-BG132)/100+(BD132-BE132)/10000,-2)</f>
        <v>2.047</v>
      </c>
    </row>
    <row r="133" spans="1:63" ht="11.25" customHeight="1" thickBot="1">
      <c r="A133" s="13">
        <f>S133</f>
        <v>42</v>
      </c>
      <c r="B133" s="2" t="str">
        <f>IF(N129="","",N129)</f>
        <v>P0019</v>
      </c>
      <c r="C133" s="2" t="str">
        <f>IF(N130="","",N130)</f>
        <v>S0029</v>
      </c>
      <c r="D133" s="2" t="str">
        <f>IF(N132="","",N132)</f>
        <v>K0036</v>
      </c>
      <c r="E133" s="2" t="str">
        <f>IF(N133="","",N133)</f>
        <v>P0020</v>
      </c>
      <c r="I133" s="2" t="str">
        <f>"3"&amp;O127&amp;N128</f>
        <v>32Gra podwójna</v>
      </c>
      <c r="J133" s="40" t="str">
        <f>IF(AC134="","",IF(AC128=3,N129,IF(AC131=3,N132,IF(AC134=3,N135,""))))</f>
        <v>O0004</v>
      </c>
      <c r="K133" s="40" t="str">
        <f>IF(AC134="","",IF(AC128=3,N130,IF(AC131=3,N133,IF(AC134=3,N136,""))))</f>
        <v>O0006</v>
      </c>
      <c r="M133" s="64" t="str">
        <f>N128</f>
        <v>Gra podwójna</v>
      </c>
      <c r="N133" s="51" t="s">
        <v>52</v>
      </c>
      <c r="O133" s="26"/>
      <c r="P133" s="26"/>
      <c r="Q133" s="65">
        <f>IF(AT133&gt;0,"",IF(A133=0,"",IF(VLOOKUP(A133,'[1]plan gier'!A:S,19,FALSE)="","",VLOOKUP(A133,'[1]plan gier'!A:S,19,FALSE))))</f>
      </c>
      <c r="R133" s="99" t="s">
        <v>18</v>
      </c>
      <c r="S133" s="67">
        <v>42</v>
      </c>
      <c r="T133" s="52"/>
      <c r="U133" s="53" t="str">
        <f>IF(N133&lt;&gt;"",CONCATENATE(VLOOKUP(N133,'[1]zawodnicy'!$A:$E,1,FALSE)," ",VLOOKUP(N133,'[1]zawodnicy'!$A:$E,2,FALSE)," ",VLOOKUP(N133,'[1]zawodnicy'!$A:$E,3,FALSE)," - ",VLOOKUP(N133,'[1]zawodnicy'!$A:$E,4,FALSE)),"")</f>
        <v>P0020 Tomasz PROSZEK - Myślenice</v>
      </c>
      <c r="V133" s="54"/>
      <c r="W133" s="100">
        <f>IF(SUM(AR133:AS133)=0,"",AS133&amp;":"&amp;AR133)</f>
      </c>
      <c r="X133" s="89"/>
      <c r="Y133" s="56">
        <f>IF(SUM(AR132:AS132)=0,"",AR132&amp;":"&amp;AS132)</f>
      </c>
      <c r="Z133" s="52"/>
      <c r="AA133" s="57"/>
      <c r="AB133" s="57"/>
      <c r="AC133" s="58"/>
      <c r="AD133" s="2"/>
      <c r="AE133" s="25"/>
      <c r="AF133" s="25"/>
      <c r="AG133" s="99" t="s">
        <v>18</v>
      </c>
      <c r="AH133" s="101">
        <f>IF(ISBLANK(S133),"",VLOOKUP(S133,'[1]plan gier'!$X:$AN,12,FALSE))</f>
        <v>9</v>
      </c>
      <c r="AI133" s="102">
        <f>IF(ISBLANK(S133),"",VLOOKUP(S133,'[1]plan gier'!$X:$AN,13,FALSE))</f>
        <v>21</v>
      </c>
      <c r="AJ133" s="102">
        <f>IF(ISBLANK(S133),"",VLOOKUP(S133,'[1]plan gier'!$X:$AN,14,FALSE))</f>
        <v>5</v>
      </c>
      <c r="AK133" s="102">
        <f>IF(ISBLANK(S133),"",VLOOKUP(S133,'[1]plan gier'!$X:$AN,15,FALSE))</f>
        <v>21</v>
      </c>
      <c r="AL133" s="102">
        <f>IF(ISBLANK(S133),"",VLOOKUP(S133,'[1]plan gier'!$X:$AN,16,FALSE))</f>
        <v>0</v>
      </c>
      <c r="AM133" s="102">
        <f>IF(ISBLANK(S133),"",VLOOKUP(S133,'[1]plan gier'!$X:$AN,17,FALSE))</f>
        <v>0</v>
      </c>
      <c r="AN133" s="103">
        <f t="shared" si="13"/>
        <v>9</v>
      </c>
      <c r="AO133" s="102">
        <f t="shared" si="13"/>
        <v>21</v>
      </c>
      <c r="AP133" s="104">
        <f t="shared" si="13"/>
        <v>5</v>
      </c>
      <c r="AQ133" s="102">
        <f t="shared" si="13"/>
        <v>21</v>
      </c>
      <c r="AR133" s="104">
        <f t="shared" si="13"/>
        <v>0</v>
      </c>
      <c r="AS133" s="102">
        <f t="shared" si="13"/>
        <v>0</v>
      </c>
      <c r="AT133" s="81">
        <f>SUM(AN133:AS133)</f>
        <v>56</v>
      </c>
      <c r="AU133" s="82">
        <v>3</v>
      </c>
      <c r="AV133" s="101">
        <f>IF(AH131&lt;AI131,1,0)+IF(AJ131&lt;AK131,1,0)+IF(AL131&lt;AM131,1,0)</f>
        <v>0</v>
      </c>
      <c r="AW133" s="102">
        <f>AZ131</f>
        <v>2</v>
      </c>
      <c r="AX133" s="102">
        <f>IF(AH132&lt;AI132,1,0)+IF(AJ132&lt;AK132,1,0)+IF(AL132&lt;AM132,1,0)</f>
        <v>0</v>
      </c>
      <c r="AY133" s="102">
        <f>AZ132</f>
        <v>2</v>
      </c>
      <c r="AZ133" s="105"/>
      <c r="BA133" s="106"/>
      <c r="BD133" s="101">
        <f>AO131+AQ131+AS131+AO132+AQ132+AS132</f>
        <v>36</v>
      </c>
      <c r="BE133" s="107">
        <f>AN131+AP131+AR131+AN132+AP132+AR132</f>
        <v>84</v>
      </c>
      <c r="BF133" s="101">
        <f>AV133+AX133</f>
        <v>0</v>
      </c>
      <c r="BG133" s="107">
        <f>AW133+AY133</f>
        <v>4</v>
      </c>
      <c r="BH133" s="101">
        <f>IF(AV133&gt;AW133,1,0)+IF(AX133&gt;AY133,1,0)</f>
        <v>0</v>
      </c>
      <c r="BI133" s="108">
        <f>IF(AW133&gt;AV133,1,0)+IF(AY133&gt;AX133,1,0)</f>
        <v>2</v>
      </c>
      <c r="BJ133" s="109">
        <f>IF(BH133+BI133=0,"",IF(BK133=MAX(BK131:BK133),1,IF(BK133=MIN(BK131:BK133),3,2)))</f>
        <v>3</v>
      </c>
      <c r="BK133" s="14">
        <f>IF(BH133+BI133&lt;&gt;0,BH133-BI133+(BF133-BG133)/100+(BD133-BE133)/10000,-2)</f>
        <v>-2.0448</v>
      </c>
    </row>
    <row r="134" spans="1:59" ht="11.25" customHeight="1">
      <c r="A134" s="2"/>
      <c r="J134" s="26"/>
      <c r="K134" s="26"/>
      <c r="L134" s="26"/>
      <c r="O134" s="26"/>
      <c r="P134" s="26"/>
      <c r="Q134" s="2"/>
      <c r="R134" s="2"/>
      <c r="S134" s="2"/>
      <c r="T134" s="68">
        <v>3</v>
      </c>
      <c r="U134" s="69" t="str">
        <f>IF(AND(N135&lt;&gt;"",N136&lt;&gt;""),CONCATENATE(VLOOKUP(N135,'[1]zawodnicy'!$A:$E,1,FALSE)," ",VLOOKUP(N135,'[1]zawodnicy'!$A:$E,2,FALSE)," ",VLOOKUP(N135,'[1]zawodnicy'!$A:$E,3,FALSE)," - ",VLOOKUP(N135,'[1]zawodnicy'!$A:$E,4,FALSE)),"")</f>
        <v>O0004 Krzysztof ORZECHOWICZ - Jasło</v>
      </c>
      <c r="V134" s="70"/>
      <c r="W134" s="71" t="str">
        <f>IF(SUM(AN131:AO131)=0,"",AO131&amp;":"&amp;AN131)</f>
        <v>18:21</v>
      </c>
      <c r="X134" s="110" t="str">
        <f>IF(SUM(AN132:AO132)=0,"",AO132&amp;":"&amp;AN132)</f>
        <v>0:21</v>
      </c>
      <c r="Y134" s="111"/>
      <c r="Z134" s="68" t="str">
        <f>IF(SUM(AV133:AY133)=0,"",BD133&amp;":"&amp;BE133)</f>
        <v>36:84</v>
      </c>
      <c r="AA134" s="74" t="str">
        <f>IF(SUM(AV133:AY133)=0,"",BF133&amp;":"&amp;BG133)</f>
        <v>0:4</v>
      </c>
      <c r="AB134" s="74" t="str">
        <f>IF(SUM(AV133:AY133)=0,"",BH133&amp;":"&amp;BI133)</f>
        <v>0:2</v>
      </c>
      <c r="AC134" s="75">
        <f>IF(SUM(BH131:BH133)&gt;0,BJ133,"")</f>
        <v>3</v>
      </c>
      <c r="AD134" s="2"/>
      <c r="AE134" s="25"/>
      <c r="AF134" s="25"/>
      <c r="BD134" s="13">
        <f>SUM(BD131:BD133)</f>
        <v>176</v>
      </c>
      <c r="BE134" s="13">
        <f>SUM(BE131:BE133)</f>
        <v>176</v>
      </c>
      <c r="BF134" s="13">
        <f>SUM(BF131:BF133)</f>
        <v>6</v>
      </c>
      <c r="BG134" s="13">
        <f>SUM(BG131:BG133)</f>
        <v>6</v>
      </c>
    </row>
    <row r="135" spans="1:63" ht="11.25" customHeight="1">
      <c r="A135" s="13"/>
      <c r="J135" s="13"/>
      <c r="K135" s="13"/>
      <c r="L135" s="13"/>
      <c r="N135" s="41" t="s">
        <v>19</v>
      </c>
      <c r="O135" s="42">
        <f>IF(O127&gt;0,(O127&amp;3)*1,"")</f>
        <v>23</v>
      </c>
      <c r="Q135" s="112"/>
      <c r="R135" s="112"/>
      <c r="S135" s="67"/>
      <c r="T135" s="43"/>
      <c r="U135" s="44">
        <f>IF(AND(N135&lt;&gt;"",N136=""),CONCATENATE(VLOOKUP(N135,'[1]zawodnicy'!$A:$E,1,FALSE)," ",VLOOKUP(N135,'[1]zawodnicy'!$A:$E,2,FALSE)," ",VLOOKUP(N135,'[1]zawodnicy'!$A:$E,3,FALSE)," - ",VLOOKUP(N135,'[1]zawodnicy'!$A:$E,4,FALSE)),"")</f>
      </c>
      <c r="V135" s="45"/>
      <c r="W135" s="88" t="str">
        <f>IF(SUM(AP131:AQ131)=0,"",AQ131&amp;":"&amp;AP131)</f>
        <v>18:21</v>
      </c>
      <c r="X135" s="47" t="str">
        <f>IF(SUM(AP132:AQ132)=0,"",AQ132&amp;":"&amp;AP132)</f>
        <v>0:21</v>
      </c>
      <c r="Y135" s="113"/>
      <c r="Z135" s="43"/>
      <c r="AA135" s="49"/>
      <c r="AB135" s="49"/>
      <c r="AC135" s="50"/>
      <c r="AD135" s="2"/>
      <c r="AE135" s="25"/>
      <c r="AF135" s="25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1.25" customHeight="1" thickBot="1">
      <c r="A136" s="2"/>
      <c r="J136" s="26"/>
      <c r="K136" s="26"/>
      <c r="L136" s="26"/>
      <c r="N136" s="51" t="s">
        <v>25</v>
      </c>
      <c r="O136" s="26"/>
      <c r="P136" s="26"/>
      <c r="Q136" s="2"/>
      <c r="R136" s="2"/>
      <c r="S136" s="2"/>
      <c r="T136" s="114"/>
      <c r="U136" s="115" t="str">
        <f>IF(N136&lt;&gt;"",CONCATENATE(VLOOKUP(N136,'[1]zawodnicy'!$A:$E,1,FALSE)," ",VLOOKUP(N136,'[1]zawodnicy'!$A:$E,2,FALSE)," ",VLOOKUP(N136,'[1]zawodnicy'!$A:$E,3,FALSE)," - ",VLOOKUP(N136,'[1]zawodnicy'!$A:$E,4,FALSE)),"")</f>
        <v>O0006 Jessica ORZECHOWICZ - Jasło</v>
      </c>
      <c r="V136" s="116"/>
      <c r="W136" s="117">
        <f>IF(SUM(AR131:AS131)=0,"",AS131&amp;":"&amp;AR131)</f>
      </c>
      <c r="X136" s="118">
        <f>IF(SUM(AR132:AS132)=0,"",AS132&amp;":"&amp;AR132)</f>
      </c>
      <c r="Y136" s="119"/>
      <c r="Z136" s="114"/>
      <c r="AA136" s="120"/>
      <c r="AB136" s="120"/>
      <c r="AC136" s="121"/>
      <c r="AD136" s="40"/>
      <c r="AE136" s="25"/>
      <c r="AF136" s="25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ht="11.25" customHeight="1"/>
    <row r="138" ht="11.25" customHeight="1"/>
    <row r="139" ht="11.25" customHeight="1"/>
    <row r="140" spans="10:63" ht="11.25" customHeight="1">
      <c r="J140" s="2"/>
      <c r="K140" s="2"/>
      <c r="L140" s="2"/>
      <c r="M140" s="160"/>
      <c r="N140" s="277">
        <v>1</v>
      </c>
      <c r="O140" s="123"/>
      <c r="P140" s="123"/>
      <c r="Q140" s="1"/>
      <c r="R140" s="1"/>
      <c r="S140" s="158"/>
      <c r="T140" s="158"/>
      <c r="U140" s="158"/>
      <c r="V140" s="158"/>
      <c r="W140" s="158"/>
      <c r="X140" s="158"/>
      <c r="Y140" s="158"/>
      <c r="Z140" s="147"/>
      <c r="AA140" s="147"/>
      <c r="AB140" s="147"/>
      <c r="AC140" s="147"/>
      <c r="AD140" s="147"/>
      <c r="AE140" s="147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0:63" ht="11.25" customHeight="1">
      <c r="J141" s="2"/>
      <c r="K141" s="2"/>
      <c r="L141" s="2"/>
      <c r="N141" s="27" t="s">
        <v>54</v>
      </c>
      <c r="P141" s="123"/>
      <c r="Q141" s="1"/>
      <c r="R141" s="1"/>
      <c r="S141" s="1"/>
      <c r="T141" s="1"/>
      <c r="U141" s="125"/>
      <c r="V141" s="125"/>
      <c r="W141" s="125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0:63" ht="11.25" customHeight="1">
      <c r="J142" s="2"/>
      <c r="K142" s="2"/>
      <c r="L142" s="2"/>
      <c r="M142" s="160"/>
      <c r="N142" s="278"/>
      <c r="O142" s="279">
        <v>1</v>
      </c>
      <c r="P142" s="280"/>
      <c r="Q142" s="146">
        <f>O142</f>
        <v>1</v>
      </c>
      <c r="R142" s="146"/>
      <c r="S142" s="132" t="str">
        <f>UPPER(IF(O142="","",IF(ISTEXT(N142),N142,IF(AND(N140&gt;0,O142&gt;0),VLOOKUP(N140&amp;O142&amp;N141,I:K,2,FALSE),""))))</f>
        <v>K0035</v>
      </c>
      <c r="T142" s="133"/>
      <c r="U142" s="281" t="str">
        <f>IF(S142&lt;&gt;"",CONCATENATE(VLOOKUP(S142,'[1]zawodnicy'!$A:$E,2,FALSE)," ",VLOOKUP(S142,'[1]zawodnicy'!$A:$E,3,FALSE)," - ",VLOOKUP(S142,'[1]zawodnicy'!$A:$E,4,FALSE)),"")</f>
        <v>Maciej KOZIEŁ - Myślenice</v>
      </c>
      <c r="V142" s="282"/>
      <c r="W142" s="157" t="str">
        <f>IF(F143="","",VLOOKUP(F143,'[1]zawodnicy'!$A:$D,3,FALSE))</f>
        <v>KNOPEK</v>
      </c>
      <c r="X142" s="158"/>
      <c r="Y142" s="158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:63" ht="11.25" customHeight="1">
      <c r="A143" s="126">
        <f>V143</f>
        <v>44</v>
      </c>
      <c r="B143" s="2" t="str">
        <f>IF(TYPE(S142)=16,"",S142)</f>
        <v>K0035</v>
      </c>
      <c r="C143" s="2" t="str">
        <f>IF(TYPE(S143)=16,"",S143)</f>
        <v>M0024</v>
      </c>
      <c r="D143" s="2" t="str">
        <f>IF(TYPE(S144)=16,"",S144)</f>
        <v>K0036</v>
      </c>
      <c r="E143" s="2" t="str">
        <f>IF(TYPE(S145)=16,"",S145)</f>
        <v>P0020</v>
      </c>
      <c r="F143" s="2" t="str">
        <f>IF(A143=0,IF(AND(LEN(B143)&gt;1,LEN(D143)=0),VLOOKUP(B143,'[1]zawodnicy'!$A:$E,1,FALSE),IF(AND(LEN(D143)&gt;1,LEN(B143)=0),VLOOKUP(D143,'[1]zawodnicy'!$A:$E,1,FALSE),"")),IF((VLOOKUP(A143,'[1]plan gier'!$X:$AF,7,FALSE))="","",VLOOKUP(VLOOKUP(A143,'[1]plan gier'!$X:$AF,7,FALSE),'[1]zawodnicy'!$A:$E,1,FALSE)))</f>
        <v>K0036</v>
      </c>
      <c r="G143" s="2" t="str">
        <f>IF(A143=0,IF(AND(LEN(C143)&gt;1,LEN(E143)=0),VLOOKUP(C143,'[1]zawodnicy'!$A:$E,1,FALSE),IF(AND(LEN(E143)&gt;1,LEN(C143)=0),VLOOKUP(E143,'[1]zawodnicy'!$A:$E,1,FALSE),"")),IF((VLOOKUP(A143,'[1]plan gier'!$X:$AF,8,FALSE))="","",VLOOKUP(VLOOKUP(A143,'[1]plan gier'!$X:$AF,8,FALSE),'[1]zawodnicy'!$A:$E,1,FALSE)))</f>
        <v>P0020</v>
      </c>
      <c r="H143" s="2" t="str">
        <f>IF(A143=0,"",IF((VLOOKUP(A143,'[1]plan gier'!$X:$AF,7,FALSE))="","",VLOOKUP(A143,'[1]plan gier'!$X:$AF,9,FALSE)))</f>
        <v>21:18,21:19</v>
      </c>
      <c r="L143" s="162" t="str">
        <f>IF(A143=0,"",IF(VLOOKUP(A143,'[1]plan gier'!A:S,19,FALSE)="","",VLOOKUP(A143,'[1]plan gier'!A:S,19,FALSE)))</f>
        <v>godz.12:20</v>
      </c>
      <c r="M143" s="2" t="str">
        <f>N141</f>
        <v>Gra podwójna</v>
      </c>
      <c r="N143" s="283"/>
      <c r="O143" s="280"/>
      <c r="P143" s="280"/>
      <c r="Q143" s="147"/>
      <c r="R143" s="147"/>
      <c r="S143" s="137" t="str">
        <f>UPPER(IF(O142="","",IF(ISTEXT(N143),N143,IF(AND(N140&gt;0,O142&gt;0),VLOOKUP(N140&amp;O142&amp;N141,I:K,3,FALSE),""))))</f>
        <v>M0024</v>
      </c>
      <c r="T143" s="138"/>
      <c r="U143" s="284" t="str">
        <f>IF(S143&lt;&gt;"",CONCATENATE(VLOOKUP(S143,'[1]zawodnicy'!$A:$E,2,FALSE)," ",VLOOKUP(S143,'[1]zawodnicy'!$A:$E,3,FALSE)," - ",VLOOKUP(S143,'[1]zawodnicy'!$A:$E,4,FALSE)),"")</f>
        <v>Tomasz MATOGA - Myślenice</v>
      </c>
      <c r="V143" s="285">
        <v>44</v>
      </c>
      <c r="W143" s="135" t="str">
        <f>IF(G143="","",VLOOKUP(G143,'[1]zawodnicy'!$A:$D,3,FALSE))</f>
        <v>PROSZEK</v>
      </c>
      <c r="X143" s="136"/>
      <c r="Y143" s="136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0:63" ht="11.25" customHeight="1">
      <c r="J144" s="2"/>
      <c r="K144" s="2"/>
      <c r="L144" s="2"/>
      <c r="M144" s="160"/>
      <c r="N144" s="283"/>
      <c r="O144" s="279">
        <v>2</v>
      </c>
      <c r="P144" s="280"/>
      <c r="Q144" s="146">
        <f>O144</f>
        <v>2</v>
      </c>
      <c r="R144" s="146"/>
      <c r="S144" s="132" t="str">
        <f>UPPER(IF(O144="","",IF(ISTEXT(N144),N144,IF(AND(N140&gt;0,O144&gt;0),VLOOKUP(N140&amp;O144&amp;N141,I:K,2,FALSE),""))))</f>
        <v>K0036</v>
      </c>
      <c r="T144" s="133"/>
      <c r="U144" s="281" t="str">
        <f>IF(S144&lt;&gt;"",CONCATENATE(VLOOKUP(S144,'[1]zawodnicy'!$A:$E,2,FALSE)," ",VLOOKUP(S144,'[1]zawodnicy'!$A:$E,3,FALSE)," - ",VLOOKUP(S144,'[1]zawodnicy'!$A:$E,4,FALSE)),"")</f>
        <v>Tomasz  KNOPEK - Kraków</v>
      </c>
      <c r="V144" s="286"/>
      <c r="W144" s="140" t="str">
        <f>IF(H143="",L143,H143)</f>
        <v>21:18,21:19</v>
      </c>
      <c r="X144" s="141"/>
      <c r="Y144" s="141"/>
      <c r="Z144" s="147"/>
      <c r="AA144" s="147"/>
      <c r="AB144" s="147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:63" ht="11.25" customHeight="1">
      <c r="A145" s="287"/>
      <c r="B145" s="288"/>
      <c r="C145" s="288"/>
      <c r="D145" s="288"/>
      <c r="E145" s="288"/>
      <c r="F145" s="288"/>
      <c r="G145" s="288"/>
      <c r="H145" s="288"/>
      <c r="I145" s="288"/>
      <c r="M145" s="288"/>
      <c r="N145" s="283"/>
      <c r="O145" s="280"/>
      <c r="P145" s="280"/>
      <c r="Q145" s="147"/>
      <c r="R145" s="147"/>
      <c r="S145" s="137" t="str">
        <f>UPPER(IF(O144="","",IF(ISTEXT(N145),N145,IF(AND(N140&gt;0,O144&gt;0),VLOOKUP(N140&amp;O144&amp;N141,I:K,3,FALSE),""))))</f>
        <v>P0020</v>
      </c>
      <c r="T145" s="138"/>
      <c r="U145" s="284" t="str">
        <f>IF(S145&lt;&gt;"",CONCATENATE(VLOOKUP(S145,'[1]zawodnicy'!$A:$E,2,FALSE)," ",VLOOKUP(S145,'[1]zawodnicy'!$A:$E,3,FALSE)," - ",VLOOKUP(S145,'[1]zawodnicy'!$A:$E,4,FALSE)),"")</f>
        <v>Tomasz PROSZEK - Myślenice</v>
      </c>
      <c r="V145" s="289"/>
      <c r="W145" s="290"/>
      <c r="X145" s="40"/>
      <c r="Y145" s="291"/>
      <c r="Z145" s="147"/>
      <c r="AA145" s="147"/>
      <c r="AB145" s="147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ht="11.25" customHeight="1"/>
    <row r="147" ht="11.25" customHeight="1"/>
    <row r="148" spans="10:63" ht="11.25" customHeight="1">
      <c r="J148" s="2"/>
      <c r="K148" s="2"/>
      <c r="L148" s="2"/>
      <c r="M148" s="160"/>
      <c r="N148" s="277">
        <v>2</v>
      </c>
      <c r="O148" s="123"/>
      <c r="P148" s="123"/>
      <c r="Q148" s="1"/>
      <c r="R148" s="1"/>
      <c r="S148" s="158"/>
      <c r="T148" s="158"/>
      <c r="U148" s="158"/>
      <c r="V148" s="158"/>
      <c r="W148" s="158"/>
      <c r="X148" s="158"/>
      <c r="Y148" s="158"/>
      <c r="Z148" s="147"/>
      <c r="AA148" s="147"/>
      <c r="AB148" s="147"/>
      <c r="AC148" s="147"/>
      <c r="AD148" s="147"/>
      <c r="AE148" s="147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0:63" ht="11.25" customHeight="1">
      <c r="J149" s="2"/>
      <c r="K149" s="2"/>
      <c r="L149" s="2"/>
      <c r="N149" s="27" t="s">
        <v>54</v>
      </c>
      <c r="P149" s="123"/>
      <c r="Q149" s="1"/>
      <c r="R149" s="1"/>
      <c r="S149" s="1"/>
      <c r="T149" s="1"/>
      <c r="U149" s="125"/>
      <c r="V149" s="125"/>
      <c r="W149" s="125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0:63" ht="11.25" customHeight="1">
      <c r="J150" s="2"/>
      <c r="K150" s="2"/>
      <c r="L150" s="2"/>
      <c r="M150" s="160"/>
      <c r="N150" s="278"/>
      <c r="O150" s="279">
        <v>1</v>
      </c>
      <c r="P150" s="280"/>
      <c r="Q150" s="146">
        <f>O150</f>
        <v>1</v>
      </c>
      <c r="R150" s="146"/>
      <c r="S150" s="132" t="str">
        <f>UPPER(IF(O150="","",IF(ISTEXT(N150),N150,IF(AND(N148&gt;0,O150&gt;0),VLOOKUP(N148&amp;O150&amp;N149,I:K,2,FALSE),""))))</f>
        <v>I0002</v>
      </c>
      <c r="T150" s="133"/>
      <c r="U150" s="281" t="str">
        <f>IF(S150&lt;&gt;"",CONCATENATE(VLOOKUP(S150,'[1]zawodnicy'!$A:$E,2,FALSE)," ",VLOOKUP(S150,'[1]zawodnicy'!$A:$E,3,FALSE)," - ",VLOOKUP(S150,'[1]zawodnicy'!$A:$E,4,FALSE)),"")</f>
        <v>Igor IWAŃSKI - Mielec</v>
      </c>
      <c r="V150" s="282"/>
      <c r="W150" s="157" t="str">
        <f>IF(F151="","",VLOOKUP(F151,'[1]zawodnicy'!$A:$D,3,FALSE))</f>
        <v>IWAŃSKI</v>
      </c>
      <c r="X150" s="158"/>
      <c r="Y150" s="158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ht="11.25" customHeight="1">
      <c r="A151" s="126">
        <f>V151</f>
        <v>43</v>
      </c>
      <c r="B151" s="2" t="str">
        <f>IF(TYPE(S150)=16,"",S150)</f>
        <v>I0002</v>
      </c>
      <c r="C151" s="2" t="str">
        <f>IF(TYPE(S151)=16,"",S151)</f>
        <v>M0025</v>
      </c>
      <c r="D151" s="2" t="str">
        <f>IF(TYPE(S152)=16,"",S152)</f>
        <v>P0019</v>
      </c>
      <c r="E151" s="2" t="str">
        <f>IF(TYPE(S153)=16,"",S153)</f>
        <v>S0029</v>
      </c>
      <c r="F151" s="2" t="str">
        <f>IF(A151=0,IF(AND(LEN(B151)&gt;1,LEN(D151)=0),VLOOKUP(B151,'[1]zawodnicy'!$A:$E,1,FALSE),IF(AND(LEN(D151)&gt;1,LEN(B151)=0),VLOOKUP(D151,'[1]zawodnicy'!$A:$E,1,FALSE),"")),IF((VLOOKUP(A151,'[1]plan gier'!$X:$AF,7,FALSE))="","",VLOOKUP(VLOOKUP(A151,'[1]plan gier'!$X:$AF,7,FALSE),'[1]zawodnicy'!$A:$E,1,FALSE)))</f>
        <v>I0002</v>
      </c>
      <c r="G151" s="2" t="str">
        <f>IF(A151=0,IF(AND(LEN(C151)&gt;1,LEN(E151)=0),VLOOKUP(C151,'[1]zawodnicy'!$A:$E,1,FALSE),IF(AND(LEN(E151)&gt;1,LEN(C151)=0),VLOOKUP(E151,'[1]zawodnicy'!$A:$E,1,FALSE),"")),IF((VLOOKUP(A151,'[1]plan gier'!$X:$AF,8,FALSE))="","",VLOOKUP(VLOOKUP(A151,'[1]plan gier'!$X:$AF,8,FALSE),'[1]zawodnicy'!$A:$E,1,FALSE)))</f>
        <v>M0025</v>
      </c>
      <c r="H151" s="2" t="str">
        <f>IF(A151=0,"",IF((VLOOKUP(A151,'[1]plan gier'!$X:$AF,7,FALSE))="","",VLOOKUP(A151,'[1]plan gier'!$X:$AF,9,FALSE)))</f>
        <v>21:10,21:12</v>
      </c>
      <c r="L151" s="162" t="str">
        <f>IF(A151=0,"",IF(VLOOKUP(A151,'[1]plan gier'!A:S,19,FALSE)="","",VLOOKUP(A151,'[1]plan gier'!A:S,19,FALSE)))</f>
        <v>godz.12:20</v>
      </c>
      <c r="M151" s="2" t="str">
        <f>N149</f>
        <v>Gra podwójna</v>
      </c>
      <c r="N151" s="283"/>
      <c r="O151" s="280"/>
      <c r="P151" s="280"/>
      <c r="Q151" s="147"/>
      <c r="R151" s="147"/>
      <c r="S151" s="137" t="str">
        <f>UPPER(IF(O150="","",IF(ISTEXT(N151),N151,IF(AND(N148&gt;0,O150&gt;0),VLOOKUP(N148&amp;O150&amp;N149,I:K,3,FALSE),""))))</f>
        <v>M0025</v>
      </c>
      <c r="T151" s="138"/>
      <c r="U151" s="284" t="str">
        <f>IF(S151&lt;&gt;"",CONCATENATE(VLOOKUP(S151,'[1]zawodnicy'!$A:$E,2,FALSE)," ",VLOOKUP(S151,'[1]zawodnicy'!$A:$E,3,FALSE)," - ",VLOOKUP(S151,'[1]zawodnicy'!$A:$E,4,FALSE)),"")</f>
        <v>Bogdan MATOGA - Myślenice</v>
      </c>
      <c r="V151" s="285">
        <v>43</v>
      </c>
      <c r="W151" s="135" t="str">
        <f>IF(G151="","",VLOOKUP(G151,'[1]zawodnicy'!$A:$D,3,FALSE))</f>
        <v>MATOGA</v>
      </c>
      <c r="X151" s="136"/>
      <c r="Y151" s="136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0:63" ht="11.25" customHeight="1">
      <c r="J152" s="2"/>
      <c r="K152" s="2"/>
      <c r="L152" s="2"/>
      <c r="M152" s="160"/>
      <c r="N152" s="283"/>
      <c r="O152" s="279">
        <v>2</v>
      </c>
      <c r="P152" s="280"/>
      <c r="Q152" s="146">
        <f>O152</f>
        <v>2</v>
      </c>
      <c r="R152" s="146"/>
      <c r="S152" s="132" t="str">
        <f>UPPER(IF(O152="","",IF(ISTEXT(N152),N152,IF(AND(N148&gt;0,O152&gt;0),VLOOKUP(N148&amp;O152&amp;N149,I:K,2,FALSE),""))))</f>
        <v>P0019</v>
      </c>
      <c r="T152" s="133"/>
      <c r="U152" s="281" t="str">
        <f>IF(S152&lt;&gt;"",CONCATENATE(VLOOKUP(S152,'[1]zawodnicy'!$A:$E,2,FALSE)," ",VLOOKUP(S152,'[1]zawodnicy'!$A:$E,3,FALSE)," - ",VLOOKUP(S152,'[1]zawodnicy'!$A:$E,4,FALSE)),"")</f>
        <v>Patryk PIETRAS - Mielec</v>
      </c>
      <c r="V152" s="286"/>
      <c r="W152" s="140" t="str">
        <f>IF(H151="",L151,H151)</f>
        <v>21:10,21:12</v>
      </c>
      <c r="X152" s="141"/>
      <c r="Y152" s="141"/>
      <c r="Z152" s="147"/>
      <c r="AA152" s="147"/>
      <c r="AB152" s="147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:63" ht="11.25" customHeight="1">
      <c r="A153" s="287"/>
      <c r="B153" s="288"/>
      <c r="C153" s="288"/>
      <c r="D153" s="288"/>
      <c r="E153" s="288"/>
      <c r="F153" s="288"/>
      <c r="G153" s="288"/>
      <c r="H153" s="288"/>
      <c r="I153" s="288"/>
      <c r="M153" s="288"/>
      <c r="N153" s="283"/>
      <c r="O153" s="280"/>
      <c r="P153" s="280"/>
      <c r="Q153" s="147"/>
      <c r="R153" s="147"/>
      <c r="S153" s="137" t="str">
        <f>UPPER(IF(O152="","",IF(ISTEXT(N153),N153,IF(AND(N148&gt;0,O152&gt;0),VLOOKUP(N148&amp;O152&amp;N149,I:K,3,FALSE),""))))</f>
        <v>S0029</v>
      </c>
      <c r="T153" s="138"/>
      <c r="U153" s="284" t="str">
        <f>IF(S153&lt;&gt;"",CONCATENATE(VLOOKUP(S153,'[1]zawodnicy'!$A:$E,2,FALSE)," ",VLOOKUP(S153,'[1]zawodnicy'!$A:$E,3,FALSE)," - ",VLOOKUP(S153,'[1]zawodnicy'!$A:$E,4,FALSE)),"")</f>
        <v>Patryk STOLARZ - Mielec</v>
      </c>
      <c r="V153" s="289"/>
      <c r="W153" s="290"/>
      <c r="X153" s="40"/>
      <c r="Y153" s="291"/>
      <c r="Z153" s="147"/>
      <c r="AA153" s="147"/>
      <c r="AB153" s="147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</sheetData>
  <sheetProtection/>
  <mergeCells count="426">
    <mergeCell ref="S153:T153"/>
    <mergeCell ref="S150:T150"/>
    <mergeCell ref="W150:Y150"/>
    <mergeCell ref="S151:T151"/>
    <mergeCell ref="W151:Y151"/>
    <mergeCell ref="S152:T152"/>
    <mergeCell ref="W152:Y152"/>
    <mergeCell ref="S143:T143"/>
    <mergeCell ref="W143:Y143"/>
    <mergeCell ref="S144:T144"/>
    <mergeCell ref="W144:Y144"/>
    <mergeCell ref="S145:T145"/>
    <mergeCell ref="S148:V148"/>
    <mergeCell ref="W148:Y148"/>
    <mergeCell ref="AC134:AC136"/>
    <mergeCell ref="U135:V135"/>
    <mergeCell ref="U136:V136"/>
    <mergeCell ref="S140:V140"/>
    <mergeCell ref="W140:Y140"/>
    <mergeCell ref="S142:T142"/>
    <mergeCell ref="W142:Y142"/>
    <mergeCell ref="U133:V133"/>
    <mergeCell ref="T134:T136"/>
    <mergeCell ref="U134:V134"/>
    <mergeCell ref="Z134:Z136"/>
    <mergeCell ref="AA134:AA136"/>
    <mergeCell ref="AB134:AB136"/>
    <mergeCell ref="BD130:BE130"/>
    <mergeCell ref="BF130:BG130"/>
    <mergeCell ref="BH130:BI130"/>
    <mergeCell ref="T131:T133"/>
    <mergeCell ref="U131:V131"/>
    <mergeCell ref="Z131:Z133"/>
    <mergeCell ref="AA131:AA133"/>
    <mergeCell ref="AB131:AB133"/>
    <mergeCell ref="AC131:AC133"/>
    <mergeCell ref="U132:V132"/>
    <mergeCell ref="AN130:AO130"/>
    <mergeCell ref="AP130:AQ130"/>
    <mergeCell ref="AR130:AS130"/>
    <mergeCell ref="AV130:AW130"/>
    <mergeCell ref="AX130:AY130"/>
    <mergeCell ref="AZ130:BA130"/>
    <mergeCell ref="AA128:AA130"/>
    <mergeCell ref="AB128:AB130"/>
    <mergeCell ref="AC128:AC130"/>
    <mergeCell ref="AH128:AM128"/>
    <mergeCell ref="AN128:AS128"/>
    <mergeCell ref="U129:V129"/>
    <mergeCell ref="U130:V130"/>
    <mergeCell ref="AH130:AI130"/>
    <mergeCell ref="AJ130:AK130"/>
    <mergeCell ref="AL130:AM130"/>
    <mergeCell ref="AC123:AC125"/>
    <mergeCell ref="U124:V124"/>
    <mergeCell ref="U125:V125"/>
    <mergeCell ref="Q127:S127"/>
    <mergeCell ref="U127:V127"/>
    <mergeCell ref="Q128:R130"/>
    <mergeCell ref="S128:S130"/>
    <mergeCell ref="T128:T130"/>
    <mergeCell ref="U128:V128"/>
    <mergeCell ref="Z128:Z130"/>
    <mergeCell ref="U122:V122"/>
    <mergeCell ref="T123:T125"/>
    <mergeCell ref="U123:V123"/>
    <mergeCell ref="Z123:Z125"/>
    <mergeCell ref="AA123:AA125"/>
    <mergeCell ref="AB123:AB125"/>
    <mergeCell ref="BD119:BE119"/>
    <mergeCell ref="BF119:BG119"/>
    <mergeCell ref="BH119:BI119"/>
    <mergeCell ref="T120:T122"/>
    <mergeCell ref="U120:V120"/>
    <mergeCell ref="Z120:Z122"/>
    <mergeCell ref="AA120:AA122"/>
    <mergeCell ref="AB120:AB122"/>
    <mergeCell ref="AC120:AC122"/>
    <mergeCell ref="U121:V121"/>
    <mergeCell ref="AN119:AO119"/>
    <mergeCell ref="AP119:AQ119"/>
    <mergeCell ref="AR119:AS119"/>
    <mergeCell ref="AV119:AW119"/>
    <mergeCell ref="AX119:AY119"/>
    <mergeCell ref="AZ119:BA119"/>
    <mergeCell ref="AA117:AA119"/>
    <mergeCell ref="AB117:AB119"/>
    <mergeCell ref="AC117:AC119"/>
    <mergeCell ref="AH117:AM117"/>
    <mergeCell ref="AN117:AS117"/>
    <mergeCell ref="U118:V118"/>
    <mergeCell ref="U119:V119"/>
    <mergeCell ref="AH119:AI119"/>
    <mergeCell ref="AJ119:AK119"/>
    <mergeCell ref="AL119:AM119"/>
    <mergeCell ref="U110:V110"/>
    <mergeCell ref="U111:V111"/>
    <mergeCell ref="Q114:AE114"/>
    <mergeCell ref="Q116:S116"/>
    <mergeCell ref="U116:V116"/>
    <mergeCell ref="Q117:R119"/>
    <mergeCell ref="S117:S119"/>
    <mergeCell ref="T117:T119"/>
    <mergeCell ref="U117:V117"/>
    <mergeCell ref="Z117:Z119"/>
    <mergeCell ref="AE106:AE108"/>
    <mergeCell ref="U107:V107"/>
    <mergeCell ref="U108:V108"/>
    <mergeCell ref="T109:T111"/>
    <mergeCell ref="U109:V109"/>
    <mergeCell ref="AA109:AA111"/>
    <mergeCell ref="AB109:AB111"/>
    <mergeCell ref="AC109:AC111"/>
    <mergeCell ref="AD109:AD111"/>
    <mergeCell ref="AE109:AE111"/>
    <mergeCell ref="AD103:AD105"/>
    <mergeCell ref="AE103:AE105"/>
    <mergeCell ref="U104:V104"/>
    <mergeCell ref="U105:V105"/>
    <mergeCell ref="T106:T108"/>
    <mergeCell ref="U106:V106"/>
    <mergeCell ref="Z106:Z108"/>
    <mergeCell ref="AB106:AB108"/>
    <mergeCell ref="AC106:AC108"/>
    <mergeCell ref="AD106:AD108"/>
    <mergeCell ref="U102:V102"/>
    <mergeCell ref="T103:T105"/>
    <mergeCell ref="U103:V103"/>
    <mergeCell ref="Y103:Y105"/>
    <mergeCell ref="AB103:AB105"/>
    <mergeCell ref="AC103:AC105"/>
    <mergeCell ref="BJ99:BK99"/>
    <mergeCell ref="T100:T102"/>
    <mergeCell ref="U100:V100"/>
    <mergeCell ref="X100:X102"/>
    <mergeCell ref="AB100:AB102"/>
    <mergeCell ref="AC100:AC102"/>
    <mergeCell ref="AD100:AD102"/>
    <mergeCell ref="AE100:AE102"/>
    <mergeCell ref="AV100:AW100"/>
    <mergeCell ref="U101:V101"/>
    <mergeCell ref="AX99:AY99"/>
    <mergeCell ref="AZ99:BA99"/>
    <mergeCell ref="BB99:BC99"/>
    <mergeCell ref="BD99:BE99"/>
    <mergeCell ref="BF99:BG99"/>
    <mergeCell ref="BH99:BI99"/>
    <mergeCell ref="AJ99:AK99"/>
    <mergeCell ref="AL99:AM99"/>
    <mergeCell ref="AO99:AP99"/>
    <mergeCell ref="AQ99:AR99"/>
    <mergeCell ref="AS99:AT99"/>
    <mergeCell ref="AV99:AW99"/>
    <mergeCell ref="AC97:AC99"/>
    <mergeCell ref="AD97:AD99"/>
    <mergeCell ref="AE97:AE99"/>
    <mergeCell ref="U98:V98"/>
    <mergeCell ref="U99:V99"/>
    <mergeCell ref="AH99:AI99"/>
    <mergeCell ref="U90:V90"/>
    <mergeCell ref="U91:V91"/>
    <mergeCell ref="Q94:AE94"/>
    <mergeCell ref="Q96:R98"/>
    <mergeCell ref="S96:S98"/>
    <mergeCell ref="U96:V96"/>
    <mergeCell ref="T97:T99"/>
    <mergeCell ref="U97:V97"/>
    <mergeCell ref="W97:W99"/>
    <mergeCell ref="AB97:AB99"/>
    <mergeCell ref="AE86:AE88"/>
    <mergeCell ref="U87:V87"/>
    <mergeCell ref="U88:V88"/>
    <mergeCell ref="T89:T91"/>
    <mergeCell ref="U89:V89"/>
    <mergeCell ref="AA89:AA91"/>
    <mergeCell ref="AB89:AB91"/>
    <mergeCell ref="AC89:AC91"/>
    <mergeCell ref="AD89:AD91"/>
    <mergeCell ref="AE89:AE91"/>
    <mergeCell ref="AD83:AD85"/>
    <mergeCell ref="AE83:AE85"/>
    <mergeCell ref="U84:V84"/>
    <mergeCell ref="U85:V85"/>
    <mergeCell ref="T86:T88"/>
    <mergeCell ref="U86:V86"/>
    <mergeCell ref="Z86:Z88"/>
    <mergeCell ref="AB86:AB88"/>
    <mergeCell ref="AC86:AC88"/>
    <mergeCell ref="AD86:AD88"/>
    <mergeCell ref="AD80:AD82"/>
    <mergeCell ref="AE80:AE82"/>
    <mergeCell ref="AV80:AW80"/>
    <mergeCell ref="U81:V81"/>
    <mergeCell ref="U82:V82"/>
    <mergeCell ref="T83:T85"/>
    <mergeCell ref="U83:V83"/>
    <mergeCell ref="Y83:Y85"/>
    <mergeCell ref="AB83:AB85"/>
    <mergeCell ref="AC83:AC85"/>
    <mergeCell ref="BB79:BC79"/>
    <mergeCell ref="BD79:BE79"/>
    <mergeCell ref="BF79:BG79"/>
    <mergeCell ref="BH79:BI79"/>
    <mergeCell ref="BJ79:BK79"/>
    <mergeCell ref="T80:T82"/>
    <mergeCell ref="U80:V80"/>
    <mergeCell ref="X80:X82"/>
    <mergeCell ref="AB80:AB82"/>
    <mergeCell ref="AC80:AC82"/>
    <mergeCell ref="AO79:AP79"/>
    <mergeCell ref="AQ79:AR79"/>
    <mergeCell ref="AS79:AT79"/>
    <mergeCell ref="AV79:AW79"/>
    <mergeCell ref="AX79:AY79"/>
    <mergeCell ref="AZ79:BA79"/>
    <mergeCell ref="AE77:AE79"/>
    <mergeCell ref="U78:V78"/>
    <mergeCell ref="U79:V79"/>
    <mergeCell ref="AH79:AI79"/>
    <mergeCell ref="AJ79:AK79"/>
    <mergeCell ref="AL79:AM79"/>
    <mergeCell ref="Q74:AE74"/>
    <mergeCell ref="Q76:R78"/>
    <mergeCell ref="S76:S78"/>
    <mergeCell ref="U76:V76"/>
    <mergeCell ref="T77:T79"/>
    <mergeCell ref="U77:V77"/>
    <mergeCell ref="W77:W79"/>
    <mergeCell ref="AB77:AB79"/>
    <mergeCell ref="AC77:AC79"/>
    <mergeCell ref="AD77:AD79"/>
    <mergeCell ref="BH69:BI69"/>
    <mergeCell ref="T70:T72"/>
    <mergeCell ref="U70:V70"/>
    <mergeCell ref="Y70:Y72"/>
    <mergeCell ref="Z70:Z72"/>
    <mergeCell ref="AA70:AA72"/>
    <mergeCell ref="AB70:AB72"/>
    <mergeCell ref="U71:V71"/>
    <mergeCell ref="U72:V72"/>
    <mergeCell ref="AR69:AS69"/>
    <mergeCell ref="AV69:AW69"/>
    <mergeCell ref="AX69:AY69"/>
    <mergeCell ref="AZ69:BA69"/>
    <mergeCell ref="BD69:BE69"/>
    <mergeCell ref="BF69:BG69"/>
    <mergeCell ref="AB67:AB69"/>
    <mergeCell ref="AH67:AM67"/>
    <mergeCell ref="AN67:AS67"/>
    <mergeCell ref="U68:V68"/>
    <mergeCell ref="U69:V69"/>
    <mergeCell ref="AH69:AI69"/>
    <mergeCell ref="AJ69:AK69"/>
    <mergeCell ref="AL69:AM69"/>
    <mergeCell ref="AN69:AO69"/>
    <mergeCell ref="AP69:AQ69"/>
    <mergeCell ref="Q64:AE64"/>
    <mergeCell ref="Q66:S66"/>
    <mergeCell ref="U66:V66"/>
    <mergeCell ref="Q67:Q69"/>
    <mergeCell ref="S67:S69"/>
    <mergeCell ref="T67:T69"/>
    <mergeCell ref="U67:V67"/>
    <mergeCell ref="Y67:Y69"/>
    <mergeCell ref="Z67:Z69"/>
    <mergeCell ref="AA67:AA69"/>
    <mergeCell ref="S57:V57"/>
    <mergeCell ref="W57:Y57"/>
    <mergeCell ref="Z57:AB57"/>
    <mergeCell ref="S59:T59"/>
    <mergeCell ref="W59:Y59"/>
    <mergeCell ref="S60:T60"/>
    <mergeCell ref="W60:Y60"/>
    <mergeCell ref="Z51:AB51"/>
    <mergeCell ref="Z52:AB52"/>
    <mergeCell ref="Q53:R54"/>
    <mergeCell ref="S53:T54"/>
    <mergeCell ref="U53:V54"/>
    <mergeCell ref="W53:Y53"/>
    <mergeCell ref="W54:Y54"/>
    <mergeCell ref="AC47:AE47"/>
    <mergeCell ref="AC48:AE48"/>
    <mergeCell ref="S49:T49"/>
    <mergeCell ref="W49:Y49"/>
    <mergeCell ref="S50:T50"/>
    <mergeCell ref="W50:Y50"/>
    <mergeCell ref="Z43:AB43"/>
    <mergeCell ref="Z44:AB44"/>
    <mergeCell ref="S45:T45"/>
    <mergeCell ref="W45:Y45"/>
    <mergeCell ref="S46:T46"/>
    <mergeCell ref="W46:Y46"/>
    <mergeCell ref="AC35:AC37"/>
    <mergeCell ref="U36:V36"/>
    <mergeCell ref="U37:V37"/>
    <mergeCell ref="Q41:R42"/>
    <mergeCell ref="S41:T42"/>
    <mergeCell ref="U41:V42"/>
    <mergeCell ref="W41:Y41"/>
    <mergeCell ref="W42:Y42"/>
    <mergeCell ref="U34:V34"/>
    <mergeCell ref="T35:T37"/>
    <mergeCell ref="U35:V35"/>
    <mergeCell ref="Z35:Z37"/>
    <mergeCell ref="AA35:AA37"/>
    <mergeCell ref="AB35:AB37"/>
    <mergeCell ref="BD31:BE31"/>
    <mergeCell ref="BF31:BG31"/>
    <mergeCell ref="BH31:BI31"/>
    <mergeCell ref="T32:T34"/>
    <mergeCell ref="U32:V32"/>
    <mergeCell ref="Z32:Z34"/>
    <mergeCell ref="AA32:AA34"/>
    <mergeCell ref="AB32:AB34"/>
    <mergeCell ref="AC32:AC34"/>
    <mergeCell ref="U33:V33"/>
    <mergeCell ref="AN31:AO31"/>
    <mergeCell ref="AP31:AQ31"/>
    <mergeCell ref="AR31:AS31"/>
    <mergeCell ref="AV31:AW31"/>
    <mergeCell ref="AX31:AY31"/>
    <mergeCell ref="AZ31:BA31"/>
    <mergeCell ref="AA29:AA31"/>
    <mergeCell ref="AB29:AB31"/>
    <mergeCell ref="AC29:AC31"/>
    <mergeCell ref="AH29:AM29"/>
    <mergeCell ref="AN29:AS29"/>
    <mergeCell ref="U30:V30"/>
    <mergeCell ref="U31:V31"/>
    <mergeCell ref="AH31:AI31"/>
    <mergeCell ref="AJ31:AK31"/>
    <mergeCell ref="AL31:AM31"/>
    <mergeCell ref="AC24:AC26"/>
    <mergeCell ref="U25:V25"/>
    <mergeCell ref="U26:V26"/>
    <mergeCell ref="Q28:S28"/>
    <mergeCell ref="U28:V28"/>
    <mergeCell ref="Q29:R31"/>
    <mergeCell ref="S29:S31"/>
    <mergeCell ref="T29:T31"/>
    <mergeCell ref="U29:V29"/>
    <mergeCell ref="Z29:Z31"/>
    <mergeCell ref="U23:V23"/>
    <mergeCell ref="T24:T26"/>
    <mergeCell ref="U24:V24"/>
    <mergeCell ref="Z24:Z26"/>
    <mergeCell ref="AA24:AA26"/>
    <mergeCell ref="AB24:AB26"/>
    <mergeCell ref="BD20:BE20"/>
    <mergeCell ref="BF20:BG20"/>
    <mergeCell ref="BH20:BI20"/>
    <mergeCell ref="T21:T23"/>
    <mergeCell ref="U21:V21"/>
    <mergeCell ref="Z21:Z23"/>
    <mergeCell ref="AA21:AA23"/>
    <mergeCell ref="AB21:AB23"/>
    <mergeCell ref="AC21:AC23"/>
    <mergeCell ref="U22:V22"/>
    <mergeCell ref="AN20:AO20"/>
    <mergeCell ref="AP20:AQ20"/>
    <mergeCell ref="AR20:AS20"/>
    <mergeCell ref="AV20:AW20"/>
    <mergeCell ref="AX20:AY20"/>
    <mergeCell ref="AZ20:BA20"/>
    <mergeCell ref="AA18:AA20"/>
    <mergeCell ref="AB18:AB20"/>
    <mergeCell ref="AC18:AC20"/>
    <mergeCell ref="AH18:AM18"/>
    <mergeCell ref="AN18:AS18"/>
    <mergeCell ref="U19:V19"/>
    <mergeCell ref="U20:V20"/>
    <mergeCell ref="AH20:AI20"/>
    <mergeCell ref="AJ20:AK20"/>
    <mergeCell ref="AL20:AM20"/>
    <mergeCell ref="AC13:AC15"/>
    <mergeCell ref="U14:V14"/>
    <mergeCell ref="U15:V15"/>
    <mergeCell ref="Q17:S17"/>
    <mergeCell ref="U17:V17"/>
    <mergeCell ref="Q18:R20"/>
    <mergeCell ref="S18:S20"/>
    <mergeCell ref="T18:T20"/>
    <mergeCell ref="U18:V18"/>
    <mergeCell ref="Z18:Z20"/>
    <mergeCell ref="U12:V12"/>
    <mergeCell ref="T13:T15"/>
    <mergeCell ref="U13:V13"/>
    <mergeCell ref="Z13:Z15"/>
    <mergeCell ref="AA13:AA15"/>
    <mergeCell ref="AB13:AB15"/>
    <mergeCell ref="BD9:BE9"/>
    <mergeCell ref="BF9:BG9"/>
    <mergeCell ref="BH9:BI9"/>
    <mergeCell ref="T10:T12"/>
    <mergeCell ref="U10:V10"/>
    <mergeCell ref="Z10:Z12"/>
    <mergeCell ref="AA10:AA12"/>
    <mergeCell ref="AB10:AB12"/>
    <mergeCell ref="AC10:AC12"/>
    <mergeCell ref="U11:V11"/>
    <mergeCell ref="AN9:AO9"/>
    <mergeCell ref="AP9:AQ9"/>
    <mergeCell ref="AR9:AS9"/>
    <mergeCell ref="AV9:AW9"/>
    <mergeCell ref="AX9:AY9"/>
    <mergeCell ref="AZ9:BA9"/>
    <mergeCell ref="AA7:AA9"/>
    <mergeCell ref="AB7:AB9"/>
    <mergeCell ref="AC7:AC9"/>
    <mergeCell ref="AH7:AM7"/>
    <mergeCell ref="AN7:AS7"/>
    <mergeCell ref="U8:V8"/>
    <mergeCell ref="U9:V9"/>
    <mergeCell ref="AH9:AI9"/>
    <mergeCell ref="AJ9:AK9"/>
    <mergeCell ref="AL9:AM9"/>
    <mergeCell ref="Q1:AE1"/>
    <mergeCell ref="Q2:AE2"/>
    <mergeCell ref="Q4:AE4"/>
    <mergeCell ref="Q6:S6"/>
    <mergeCell ref="U6:V6"/>
    <mergeCell ref="Q7:R9"/>
    <mergeCell ref="S7:S9"/>
    <mergeCell ref="T7:T9"/>
    <mergeCell ref="U7:V7"/>
    <mergeCell ref="Z7:Z9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Krzysiek</cp:lastModifiedBy>
  <dcterms:created xsi:type="dcterms:W3CDTF">2012-05-13T19:22:24Z</dcterms:created>
  <dcterms:modified xsi:type="dcterms:W3CDTF">2012-05-13T19:23:25Z</dcterms:modified>
  <cp:category/>
  <cp:version/>
  <cp:contentType/>
  <cp:contentStatus/>
</cp:coreProperties>
</file>